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ugues\Google Drive\Tour du monde\Itinéraire - détail\"/>
    </mc:Choice>
  </mc:AlternateContent>
  <bookViews>
    <workbookView xWindow="0" yWindow="0" windowWidth="20490" windowHeight="6855"/>
  </bookViews>
  <sheets>
    <sheet name="Feuil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G21" i="1" s="1"/>
  <c r="H20" i="1"/>
  <c r="G20" i="1" s="1"/>
  <c r="E19" i="1"/>
  <c r="D20" i="1"/>
  <c r="D21" i="1" s="1"/>
  <c r="D22" i="1" s="1"/>
  <c r="D23" i="1" s="1"/>
  <c r="E27" i="1"/>
  <c r="F21" i="1"/>
  <c r="F22" i="1" s="1"/>
  <c r="F23" i="1" s="1"/>
  <c r="F24" i="1" s="1"/>
  <c r="F25" i="1" s="1"/>
  <c r="F26" i="1" s="1"/>
  <c r="F27" i="1" s="1"/>
  <c r="F28" i="1" s="1"/>
  <c r="F20" i="1"/>
  <c r="S29" i="1"/>
  <c r="A29" i="1"/>
  <c r="S28" i="1"/>
  <c r="D28" i="1"/>
  <c r="A28" i="1"/>
  <c r="Y27" i="1"/>
  <c r="E26" i="1"/>
  <c r="E25" i="1" s="1"/>
  <c r="E24" i="1" s="1"/>
  <c r="A27" i="1"/>
  <c r="Y26" i="1"/>
  <c r="A26" i="1"/>
  <c r="Y25" i="1"/>
  <c r="A25" i="1"/>
  <c r="Y24" i="1"/>
  <c r="D24" i="1"/>
  <c r="D25" i="1" s="1"/>
  <c r="D26" i="1" s="1"/>
  <c r="D27" i="1" s="1"/>
  <c r="A24" i="1"/>
  <c r="Y23" i="1"/>
  <c r="E23" i="1"/>
  <c r="E22" i="1" s="1"/>
  <c r="E21" i="1" s="1"/>
  <c r="E20" i="1" s="1"/>
  <c r="A23" i="1"/>
  <c r="Y22" i="1"/>
  <c r="A22" i="1"/>
  <c r="Y21" i="1"/>
  <c r="A21" i="1"/>
  <c r="Y20" i="1"/>
  <c r="A20" i="1"/>
  <c r="E18" i="1"/>
  <c r="E17" i="1" s="1"/>
  <c r="E16" i="1" s="1"/>
  <c r="E15" i="1" s="1"/>
  <c r="E14" i="1" s="1"/>
  <c r="E13" i="1" s="1"/>
  <c r="E12" i="1" s="1"/>
  <c r="E11" i="1" s="1"/>
  <c r="E10" i="1" s="1"/>
  <c r="E9" i="1" s="1"/>
  <c r="E8" i="1" s="1"/>
  <c r="E7" i="1" s="1"/>
  <c r="Y19" i="1"/>
  <c r="A19" i="1"/>
  <c r="Y18" i="1"/>
  <c r="A18" i="1"/>
  <c r="Y17" i="1"/>
  <c r="A17" i="1"/>
  <c r="Y16" i="1"/>
  <c r="A16" i="1"/>
  <c r="Y15" i="1"/>
  <c r="A15" i="1"/>
  <c r="Y14" i="1"/>
  <c r="A14" i="1"/>
  <c r="Y13" i="1"/>
  <c r="A13" i="1"/>
  <c r="Y12" i="1"/>
  <c r="A12" i="1"/>
  <c r="W11" i="1"/>
  <c r="Y11" i="1" s="1"/>
  <c r="A11" i="1"/>
  <c r="Y10" i="1"/>
  <c r="A10" i="1"/>
  <c r="Y9" i="1"/>
  <c r="A9" i="1"/>
  <c r="W8" i="1"/>
  <c r="Y8" i="1" s="1"/>
  <c r="A8" i="1"/>
  <c r="W7" i="1"/>
  <c r="Y7" i="1" s="1"/>
  <c r="P7" i="1"/>
  <c r="Q7" i="1" s="1"/>
  <c r="H7" i="1"/>
  <c r="H8" i="1" s="1"/>
  <c r="H9" i="1" s="1"/>
  <c r="F7" i="1"/>
  <c r="F8" i="1" s="1"/>
  <c r="F9" i="1" s="1"/>
  <c r="F10" i="1" s="1"/>
  <c r="F11" i="1" s="1"/>
  <c r="F12" i="1" s="1"/>
  <c r="F13" i="1" s="1"/>
  <c r="F14" i="1" s="1"/>
  <c r="F15" i="1" s="1"/>
  <c r="F16" i="1" s="1"/>
  <c r="F17" i="1" s="1"/>
  <c r="F18" i="1" s="1"/>
  <c r="F19" i="1" s="1"/>
  <c r="D7" i="1"/>
  <c r="D8" i="1" s="1"/>
  <c r="D9" i="1" s="1"/>
  <c r="D10" i="1" s="1"/>
  <c r="D11" i="1" s="1"/>
  <c r="D12" i="1" s="1"/>
  <c r="D13" i="1" s="1"/>
  <c r="D14" i="1" s="1"/>
  <c r="D15" i="1" s="1"/>
  <c r="D16" i="1" s="1"/>
  <c r="D17" i="1" s="1"/>
  <c r="D18" i="1" s="1"/>
  <c r="D19" i="1" s="1"/>
  <c r="A7" i="1"/>
  <c r="S6" i="1"/>
  <c r="Q6" i="1"/>
  <c r="K6" i="1"/>
  <c r="K3" i="1" s="1"/>
  <c r="K2" i="1" s="1"/>
  <c r="G6" i="1"/>
  <c r="D6" i="1"/>
  <c r="A6" i="1"/>
  <c r="N3" i="1"/>
  <c r="M3" i="1"/>
  <c r="L3" i="1"/>
  <c r="R2" i="1"/>
  <c r="H22" i="1" l="1"/>
  <c r="G7" i="1"/>
  <c r="Y2" i="1"/>
  <c r="G9" i="1"/>
  <c r="H10" i="1"/>
  <c r="S7" i="1"/>
  <c r="P8" i="1" s="1"/>
  <c r="G8" i="1"/>
  <c r="G22" i="1" l="1"/>
  <c r="H23" i="1"/>
  <c r="G10" i="1"/>
  <c r="H11" i="1"/>
  <c r="S8" i="1"/>
  <c r="P9" i="1" s="1"/>
  <c r="Q8" i="1"/>
  <c r="H24" i="1" l="1"/>
  <c r="G23" i="1"/>
  <c r="S9" i="1"/>
  <c r="P10" i="1" s="1"/>
  <c r="Q9" i="1"/>
  <c r="H12" i="1"/>
  <c r="G11" i="1"/>
  <c r="G24" i="1" l="1"/>
  <c r="H25" i="1"/>
  <c r="H13" i="1"/>
  <c r="G12" i="1"/>
  <c r="Q10" i="1"/>
  <c r="S10" i="1"/>
  <c r="P11" i="1" s="1"/>
  <c r="G25" i="1" l="1"/>
  <c r="H26" i="1"/>
  <c r="G13" i="1"/>
  <c r="H14" i="1"/>
  <c r="S11" i="1"/>
  <c r="P12" i="1" s="1"/>
  <c r="Q11" i="1"/>
  <c r="G26" i="1" l="1"/>
  <c r="H27" i="1"/>
  <c r="Q12" i="1"/>
  <c r="S12" i="1"/>
  <c r="P13" i="1" s="1"/>
  <c r="H15" i="1"/>
  <c r="G14" i="1"/>
  <c r="H28" i="1" l="1"/>
  <c r="G28" i="1" s="1"/>
  <c r="G27" i="1"/>
  <c r="G15" i="1"/>
  <c r="H16" i="1"/>
  <c r="S13" i="1"/>
  <c r="P14" i="1" s="1"/>
  <c r="Q13" i="1"/>
  <c r="S14" i="1" l="1"/>
  <c r="P15" i="1" s="1"/>
  <c r="Q14" i="1"/>
  <c r="G16" i="1"/>
  <c r="H17" i="1"/>
  <c r="G17" i="1" l="1"/>
  <c r="H18" i="1"/>
  <c r="S15" i="1"/>
  <c r="P16" i="1" s="1"/>
  <c r="Q15" i="1"/>
  <c r="S16" i="1" l="1"/>
  <c r="P17" i="1" s="1"/>
  <c r="Q16" i="1"/>
  <c r="G18" i="1"/>
  <c r="H19" i="1"/>
  <c r="G19" i="1" l="1"/>
  <c r="S17" i="1"/>
  <c r="P18" i="1" s="1"/>
  <c r="Q17" i="1"/>
  <c r="Q18" i="1" l="1"/>
  <c r="S18" i="1"/>
  <c r="P19" i="1" s="1"/>
  <c r="S19" i="1" l="1"/>
  <c r="Q19" i="1"/>
  <c r="P20" i="1" l="1"/>
  <c r="Q20" i="1" l="1"/>
  <c r="S20" i="1"/>
  <c r="P21" i="1" s="1"/>
  <c r="S21" i="1" l="1"/>
  <c r="P22" i="1" s="1"/>
  <c r="Q21" i="1"/>
  <c r="Q22" i="1" l="1"/>
  <c r="S22" i="1"/>
  <c r="P23" i="1" s="1"/>
  <c r="S23" i="1" l="1"/>
  <c r="P24" i="1" s="1"/>
  <c r="Q23" i="1"/>
  <c r="Q24" i="1" l="1"/>
  <c r="S24" i="1"/>
  <c r="P25" i="1" s="1"/>
  <c r="S25" i="1" l="1"/>
  <c r="P26" i="1" s="1"/>
  <c r="Q25" i="1"/>
  <c r="Q26" i="1" l="1"/>
  <c r="S26" i="1"/>
  <c r="P27" i="1" s="1"/>
  <c r="S27" i="1" l="1"/>
  <c r="P28" i="1" s="1"/>
  <c r="Q28" i="1" s="1"/>
  <c r="Q27" i="1"/>
</calcChain>
</file>

<file path=xl/comments1.xml><?xml version="1.0" encoding="utf-8"?>
<comments xmlns="http://schemas.openxmlformats.org/spreadsheetml/2006/main">
  <authors>
    <author>Hugues GRANIER</author>
  </authors>
  <commentList>
    <comment ref="W14" authorId="0" shapeId="0">
      <text>
        <r>
          <rPr>
            <sz val="9"/>
            <color indexed="81"/>
            <rFont val="Tahoma"/>
            <family val="2"/>
          </rPr>
          <t xml:space="preserve">Lit : 5,75$
</t>
        </r>
      </text>
    </comment>
  </commentList>
</comments>
</file>

<file path=xl/sharedStrings.xml><?xml version="1.0" encoding="utf-8"?>
<sst xmlns="http://schemas.openxmlformats.org/spreadsheetml/2006/main" count="162" uniqueCount="105">
  <si>
    <t>THEO TOUR DU MONDE</t>
  </si>
  <si>
    <t xml:space="preserve"> </t>
  </si>
  <si>
    <t>1=Lundi</t>
  </si>
  <si>
    <t>Mis à jour le 26/04/2015</t>
  </si>
  <si>
    <t>Durée</t>
  </si>
  <si>
    <t>Logement</t>
  </si>
  <si>
    <t>Lieu suivant</t>
  </si>
  <si>
    <t>N° ordre et Pays</t>
  </si>
  <si>
    <t>N° PAYS</t>
  </si>
  <si>
    <t>Pays</t>
  </si>
  <si>
    <t>Cumul / pays</t>
  </si>
  <si>
    <t>Nb jours</t>
  </si>
  <si>
    <t>Ordre</t>
  </si>
  <si>
    <t>N° ordre + ville</t>
  </si>
  <si>
    <t>N° Ordre ville</t>
  </si>
  <si>
    <t>Lieu / Ville (où nous sommes le matin)</t>
  </si>
  <si>
    <t>Nuit train / Bus / Avion</t>
  </si>
  <si>
    <t>Nb km avion réel (J-J+1)</t>
  </si>
  <si>
    <t>Nb km réel train  (J-J+1)</t>
  </si>
  <si>
    <t>Nb km réel bus (J-J+1)</t>
  </si>
  <si>
    <t>Nb km réel voiture (J-J+1)</t>
  </si>
  <si>
    <t>Points-clés
A voir</t>
  </si>
  <si>
    <t>Date début</t>
  </si>
  <si>
    <t>Jour</t>
  </si>
  <si>
    <t>Nb nuits</t>
  </si>
  <si>
    <t>Date fin</t>
  </si>
  <si>
    <t>NOM Hotel</t>
  </si>
  <si>
    <t>Adresse HOTEL</t>
  </si>
  <si>
    <t>N° TEL</t>
  </si>
  <si>
    <t>Prix (devise pays)</t>
  </si>
  <si>
    <t>devise</t>
  </si>
  <si>
    <t>Prix (euros)</t>
  </si>
  <si>
    <t>Autres infos</t>
  </si>
  <si>
    <t>Nb km</t>
  </si>
  <si>
    <t>Moyen déplt</t>
  </si>
  <si>
    <t>Coût</t>
  </si>
  <si>
    <t>Durée déplt</t>
  </si>
  <si>
    <t>Points-clés moyen déplt (horaires / jours / ..)</t>
  </si>
  <si>
    <t>01</t>
  </si>
  <si>
    <t>France</t>
  </si>
  <si>
    <t>Lyon</t>
  </si>
  <si>
    <t>Lyon-New-delhi 21h45/06h15 (6h30) + 09h45/14h40 (3h25) via Dubai (Emirates)</t>
  </si>
  <si>
    <t>02</t>
  </si>
  <si>
    <t>INDE</t>
  </si>
  <si>
    <t>Delhi</t>
  </si>
  <si>
    <t>1000 roupies = 12€
carte sim --&gt; besoin copie passeport + photo identité -&gt; opérateur = Airtel
Hotel cottage ganga inn (3400rp pour 2 nuits + 17,5% taxe = 4000 rp)</t>
  </si>
  <si>
    <t>Cottage Ganga Inn</t>
  </si>
  <si>
    <t>1532, Bazar Sangtrashan,(Behind Khanna Cinema), Near Main Bazar, Pahar Ganj
Paharganj
New Delhi, 110055, Inde</t>
  </si>
  <si>
    <t>INR</t>
  </si>
  <si>
    <t>classes train du mieux ou moins bien: 
1A :2 à 4 sièges climatisé (choix pour nuit)
2A : 4 + 2 (choix pour jour)
3A : 6 + 2</t>
  </si>
  <si>
    <t>Hotel cottage ganga inn</t>
  </si>
  <si>
    <t>Train nuit : le 04/10 17h30 - 11H15 le 05/10  (14659)</t>
  </si>
  <si>
    <t>TRAIN</t>
  </si>
  <si>
    <t>Train</t>
  </si>
  <si>
    <t>17h30</t>
  </si>
  <si>
    <t>17h30-11h00</t>
  </si>
  <si>
    <t>Jaisalmer</t>
  </si>
  <si>
    <t>Free pick up at the station --&gt; out of the station
Hotel Shahi palace (1050 à 2550 rp /ch + 300 extra person)</t>
  </si>
  <si>
    <t>Hotel shahi Palace</t>
  </si>
  <si>
    <t>Hotel shahi palace
Safari avec nuit à la belle étoile départ à 08h00 le matin (2*1250/personne)</t>
  </si>
  <si>
    <t>Retour du safari à 11h00 AM
Train 07/10 à 17h15-22h25 (confirmé)
Hotel COSY GUEST HOUSE : 1752 (2N) - 50% réglé pour acompte - reste 876 rp</t>
  </si>
  <si>
    <t>Hotel cosy guest house</t>
  </si>
  <si>
    <t>6h00</t>
  </si>
  <si>
    <t>2/jour dont 17h00-22h00</t>
  </si>
  <si>
    <t>Jodhpur</t>
  </si>
  <si>
    <t>Jodhpur must visit : Mehrangarh,Jaswant thadda ,Zipline ,umaid bhawan, village safari .
Hotel cosy guest house</t>
  </si>
  <si>
    <t>Bus schedule from Jodhpur to udaipur via ranakpur 5.15 am , 8 am, 10 am.12 noon. Its five hours by bus up to Ranakpur .
Jain temple : Attention : ne pas oublier que les temples de Ranakpur n'ouvrent aux étrangers qu'à midi.  entre 12 et 17 h.
Nuit au Roopam resort : résa 53594065 (AGODA le 17/08)</t>
  </si>
  <si>
    <t>Roopam resort</t>
  </si>
  <si>
    <t>Train+taxi</t>
  </si>
  <si>
    <t>2h30 + 1h00</t>
  </si>
  <si>
    <t>via Rani</t>
  </si>
  <si>
    <t>Ranakpur</t>
  </si>
  <si>
    <t>Bus ranakpur - Udaipur (3h)
hotel Jagat Villa Guest House (2nuits - 1500rp)</t>
  </si>
  <si>
    <t>Jagat villa guest house</t>
  </si>
  <si>
    <t>58, Ganesh Gathi, Gadiya Devra</t>
  </si>
  <si>
    <t>Bus ?</t>
  </si>
  <si>
    <t>3h00</t>
  </si>
  <si>
    <t>Udaipur</t>
  </si>
  <si>
    <t>Udaipur must visit : City palace, jagdish temple, Boatride at pichola,fatehsagar lake, Bagore ki haveli, show of at bagore ,dharohar,mansoon palace by van from bagore ki haveli or mansoon palace gate.
hotel Jagat Villa Guest House</t>
  </si>
  <si>
    <t>Train nuit du 12/10 à 22h20 au 13/10 06h00</t>
  </si>
  <si>
    <t>9h00</t>
  </si>
  <si>
    <t>5 par jour</t>
  </si>
  <si>
    <t>Jaipur</t>
  </si>
  <si>
    <t>Hotel Pearl Palace (1 nuit 990+200 Rp)</t>
  </si>
  <si>
    <t>Pearl palace</t>
  </si>
  <si>
    <t>Forteresse Amber (visite le matin ; 8h00-18h00)
Bus Jaipur - Bharatpur : 15h00-17h40
Hotel = Royalguesthousebharatpur (800 Rp - double room) (2 nuits)</t>
  </si>
  <si>
    <t>Royal guesthouse bharatpur</t>
  </si>
  <si>
    <t>Near Tourist Reception Center,</t>
  </si>
  <si>
    <t>9413916613 (Nirpesh), (0) 9414315457  /  9680801275 (Rinkesh)</t>
  </si>
  <si>
    <t>Train ou Bus ?</t>
  </si>
  <si>
    <t>USA</t>
  </si>
  <si>
    <t>CANADA</t>
  </si>
  <si>
    <t>VANCOUVER</t>
  </si>
  <si>
    <t>Vancouver - victoria par ferry : 2 possibilités : par tsawwassen - swartz bay (traverséee 1h35) (coût 55+2*17+8,5) ou par horseshoe bay - departure bay / namaimo (traversée 1h40) (coût : idem soit 55 +2*17+8,5)</t>
  </si>
  <si>
    <t>VICTORIA</t>
  </si>
  <si>
    <t>ATTENTION : DEBUT vacances scolaires début juillet au canada</t>
  </si>
  <si>
    <t>Traversée Victoria Port Angeles</t>
  </si>
  <si>
    <t>OLYMPIC NATIONAL PARK</t>
  </si>
  <si>
    <t xml:space="preserve">olympic-seattle=161km - 3 heures
</t>
  </si>
  <si>
    <t>SEATLE</t>
  </si>
  <si>
    <t>Vol Seatle - Lyon via Frankfurt  19h25 - 14h50 (10h25) + 17h05/18h20 (1h15)</t>
  </si>
  <si>
    <t>Voir circuit seatle -&gt; yellowstone voyage forum</t>
  </si>
  <si>
    <t>20</t>
  </si>
  <si>
    <t>FRANCE</t>
  </si>
  <si>
    <t>LYON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</si>
</sst>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40C]d\-mmm;@"/>
    <numFmt numFmtId="166" formatCode="0.0"/>
    <numFmt numFmtId="167" formatCode="000"/>
  </numFmts>
  <fonts count="8"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i/>
      <sz val="16"/>
      <color theme="1"/>
      <name val="Calibri"/>
      <family val="2"/>
      <scheme val="minor"/>
    </font>
    <font>
      <b/>
      <sz val="14"/>
      <color theme="1"/>
      <name val="Calibri"/>
      <family val="2"/>
      <scheme val="minor"/>
    </font>
    <font>
      <u/>
      <sz val="11"/>
      <color theme="10"/>
      <name val="Calibri"/>
      <family val="2"/>
      <scheme val="minor"/>
    </font>
    <font>
      <sz val="9"/>
      <color indexed="81"/>
      <name val="Tahoma"/>
      <family val="2"/>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6" fillId="0" borderId="0" applyNumberFormat="0" applyFill="0" applyBorder="0" applyAlignment="0" applyProtection="0"/>
  </cellStyleXfs>
  <cellXfs count="85">
    <xf numFmtId="0" fontId="0" fillId="0" borderId="0" xfId="0"/>
    <xf numFmtId="0" fontId="0" fillId="0" borderId="0" xfId="0" applyAlignment="1">
      <alignment horizontal="center"/>
    </xf>
    <xf numFmtId="0" fontId="2" fillId="0" borderId="0" xfId="0" applyFont="1" applyAlignment="1">
      <alignment horizontal="centerContinuous"/>
    </xf>
    <xf numFmtId="0" fontId="3" fillId="0" borderId="0" xfId="0" applyFont="1" applyAlignment="1">
      <alignment horizontal="centerContinuous"/>
    </xf>
    <xf numFmtId="0" fontId="3" fillId="0" borderId="0" xfId="0" applyFont="1" applyAlignment="1">
      <alignment horizontal="centerContinuous" wrapText="1"/>
    </xf>
    <xf numFmtId="1" fontId="3" fillId="0" borderId="0" xfId="0" applyNumberFormat="1" applyFont="1" applyAlignment="1">
      <alignment horizontal="centerContinuous" wrapText="1"/>
    </xf>
    <xf numFmtId="0" fontId="4" fillId="0" borderId="0" xfId="0" applyFont="1" applyAlignment="1">
      <alignment horizontal="centerContinuous"/>
    </xf>
    <xf numFmtId="0" fontId="0" fillId="0" borderId="0" xfId="0" applyAlignment="1">
      <alignment horizontal="centerContinuous"/>
    </xf>
    <xf numFmtId="0" fontId="5" fillId="0" borderId="0" xfId="0" applyFont="1" applyAlignment="1">
      <alignment horizontal="center" wrapText="1"/>
    </xf>
    <xf numFmtId="0" fontId="0" fillId="0" borderId="0" xfId="0" applyAlignment="1">
      <alignment wrapText="1"/>
    </xf>
    <xf numFmtId="0" fontId="0" fillId="0" borderId="0" xfId="0" applyAlignment="1">
      <alignment horizontal="left"/>
    </xf>
    <xf numFmtId="1" fontId="0" fillId="0" borderId="0" xfId="0" applyNumberFormat="1" applyAlignment="1">
      <alignment wrapText="1"/>
    </xf>
    <xf numFmtId="0" fontId="5" fillId="0" borderId="0" xfId="0" applyFont="1"/>
    <xf numFmtId="0" fontId="1" fillId="0" borderId="1" xfId="0" applyFont="1" applyBorder="1" applyAlignment="1">
      <alignment horizontal="centerContinuous" wrapText="1"/>
    </xf>
    <xf numFmtId="0" fontId="1" fillId="0" borderId="2" xfId="0" applyFont="1" applyBorder="1" applyAlignment="1">
      <alignment horizontal="centerContinuous" wrapText="1"/>
    </xf>
    <xf numFmtId="0" fontId="1" fillId="0" borderId="3" xfId="0" applyFont="1" applyBorder="1" applyAlignment="1">
      <alignment horizontal="centerContinuous" wrapText="1"/>
    </xf>
    <xf numFmtId="1" fontId="1" fillId="0" borderId="2" xfId="0" applyNumberFormat="1" applyFont="1" applyBorder="1" applyAlignment="1">
      <alignment horizontal="centerContinuous" wrapText="1"/>
    </xf>
    <xf numFmtId="0" fontId="0" fillId="0" borderId="0" xfId="0" applyAlignment="1">
      <alignment horizontal="center" wrapText="1"/>
    </xf>
    <xf numFmtId="0" fontId="0" fillId="0" borderId="0" xfId="0" applyAlignment="1">
      <alignment horizontal="center" textRotation="90" wrapText="1"/>
    </xf>
    <xf numFmtId="0" fontId="0" fillId="0" borderId="4" xfId="0" applyBorder="1" applyAlignment="1">
      <alignment horizontal="center" wrapText="1"/>
    </xf>
    <xf numFmtId="0" fontId="0" fillId="0" borderId="5" xfId="0" applyBorder="1" applyAlignment="1">
      <alignment horizontal="center" textRotation="90"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5" xfId="0" applyBorder="1" applyAlignment="1">
      <alignment horizontal="center" wrapText="1"/>
    </xf>
    <xf numFmtId="1" fontId="0" fillId="0" borderId="5" xfId="0" applyNumberFormat="1" applyBorder="1" applyAlignment="1">
      <alignment horizontal="center" wrapText="1"/>
    </xf>
    <xf numFmtId="49" fontId="0" fillId="0" borderId="0" xfId="0" applyNumberFormat="1" applyAlignment="1">
      <alignment horizontal="center"/>
    </xf>
    <xf numFmtId="0" fontId="0" fillId="0" borderId="9" xfId="0" applyBorder="1"/>
    <xf numFmtId="0" fontId="0" fillId="0" borderId="10" xfId="0" applyBorder="1"/>
    <xf numFmtId="164" fontId="0" fillId="0" borderId="10" xfId="0" applyNumberFormat="1" applyBorder="1"/>
    <xf numFmtId="0" fontId="0" fillId="0" borderId="11" xfId="0" applyBorder="1"/>
    <xf numFmtId="0" fontId="0" fillId="0" borderId="12" xfId="0" applyBorder="1"/>
    <xf numFmtId="0" fontId="5" fillId="0" borderId="12" xfId="0" applyFont="1" applyBorder="1"/>
    <xf numFmtId="0" fontId="0" fillId="2" borderId="13" xfId="0" applyFill="1" applyBorder="1" applyAlignment="1">
      <alignment wrapText="1"/>
    </xf>
    <xf numFmtId="165" fontId="0" fillId="0" borderId="9" xfId="0" applyNumberFormat="1" applyBorder="1" applyAlignment="1">
      <alignment wrapText="1"/>
    </xf>
    <xf numFmtId="1" fontId="0" fillId="0" borderId="10" xfId="0" applyNumberFormat="1" applyBorder="1" applyAlignment="1">
      <alignment wrapText="1"/>
    </xf>
    <xf numFmtId="0" fontId="0" fillId="0" borderId="11" xfId="0" applyBorder="1" applyAlignment="1">
      <alignment wrapText="1"/>
    </xf>
    <xf numFmtId="165" fontId="0" fillId="0" borderId="13" xfId="0" applyNumberFormat="1"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3" xfId="0" applyBorder="1" applyAlignment="1">
      <alignment wrapText="1"/>
    </xf>
    <xf numFmtId="0" fontId="0" fillId="0" borderId="12" xfId="0" applyBorder="1" applyAlignment="1">
      <alignment wrapText="1"/>
    </xf>
    <xf numFmtId="0" fontId="0" fillId="0" borderId="14" xfId="0" applyBorder="1"/>
    <xf numFmtId="0" fontId="0" fillId="0" borderId="15" xfId="0" applyBorder="1"/>
    <xf numFmtId="164" fontId="0" fillId="0" borderId="15" xfId="0" applyNumberFormat="1" applyBorder="1"/>
    <xf numFmtId="0" fontId="0" fillId="0" borderId="16" xfId="0" applyBorder="1"/>
    <xf numFmtId="0" fontId="0" fillId="0" borderId="17" xfId="0" applyBorder="1"/>
    <xf numFmtId="0" fontId="0" fillId="3" borderId="18" xfId="0" applyFill="1" applyBorder="1" applyAlignment="1">
      <alignment wrapText="1"/>
    </xf>
    <xf numFmtId="165" fontId="0" fillId="0" borderId="14" xfId="0" applyNumberFormat="1" applyBorder="1" applyAlignment="1">
      <alignment wrapText="1"/>
    </xf>
    <xf numFmtId="1" fontId="0" fillId="0" borderId="15" xfId="0" applyNumberFormat="1" applyBorder="1" applyAlignment="1">
      <alignment wrapText="1"/>
    </xf>
    <xf numFmtId="0" fontId="0" fillId="0" borderId="16" xfId="0" applyBorder="1" applyAlignment="1">
      <alignment wrapText="1"/>
    </xf>
    <xf numFmtId="165" fontId="0" fillId="0" borderId="18" xfId="0" applyNumberFormat="1" applyBorder="1" applyAlignment="1">
      <alignment wrapText="1"/>
    </xf>
    <xf numFmtId="0" fontId="6" fillId="0" borderId="0" xfId="1"/>
    <xf numFmtId="0" fontId="0" fillId="0" borderId="15" xfId="0" applyBorder="1" applyAlignment="1">
      <alignment wrapText="1"/>
    </xf>
    <xf numFmtId="166" fontId="0" fillId="0" borderId="15" xfId="0" applyNumberFormat="1" applyBorder="1" applyAlignment="1">
      <alignment wrapText="1"/>
    </xf>
    <xf numFmtId="0" fontId="0" fillId="0" borderId="18" xfId="0" applyBorder="1" applyAlignment="1">
      <alignment wrapText="1"/>
    </xf>
    <xf numFmtId="0" fontId="0" fillId="0" borderId="14" xfId="0" applyBorder="1" applyAlignment="1">
      <alignment wrapText="1"/>
    </xf>
    <xf numFmtId="0" fontId="0" fillId="0" borderId="17" xfId="0" applyBorder="1" applyAlignment="1">
      <alignment wrapText="1"/>
    </xf>
    <xf numFmtId="0" fontId="0" fillId="2" borderId="18" xfId="0" applyFill="1" applyBorder="1" applyAlignment="1">
      <alignment wrapText="1"/>
    </xf>
    <xf numFmtId="0" fontId="0" fillId="4" borderId="15" xfId="0" applyFill="1" applyBorder="1" applyAlignment="1">
      <alignment wrapText="1"/>
    </xf>
    <xf numFmtId="0" fontId="5" fillId="0" borderId="17" xfId="0" applyFont="1" applyBorder="1"/>
    <xf numFmtId="0" fontId="0" fillId="0" borderId="19" xfId="0" applyBorder="1"/>
    <xf numFmtId="0" fontId="0" fillId="0" borderId="20" xfId="0" applyBorder="1"/>
    <xf numFmtId="0" fontId="0" fillId="0" borderId="21" xfId="0" applyBorder="1"/>
    <xf numFmtId="0" fontId="5" fillId="0" borderId="21" xfId="0" applyFont="1" applyBorder="1"/>
    <xf numFmtId="0" fontId="0" fillId="0" borderId="22" xfId="0" applyBorder="1" applyAlignment="1">
      <alignment wrapText="1"/>
    </xf>
    <xf numFmtId="0" fontId="0" fillId="0" borderId="19" xfId="0" applyBorder="1" applyAlignment="1">
      <alignment wrapText="1"/>
    </xf>
    <xf numFmtId="0" fontId="0" fillId="0" borderId="23" xfId="0" applyBorder="1" applyAlignment="1">
      <alignment wrapText="1"/>
    </xf>
    <xf numFmtId="1" fontId="0" fillId="0" borderId="23" xfId="0" applyNumberFormat="1"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4" xfId="0" applyBorder="1"/>
    <xf numFmtId="0" fontId="0" fillId="0" borderId="25" xfId="0" applyBorder="1"/>
    <xf numFmtId="167" fontId="0" fillId="0" borderId="25" xfId="0" applyNumberFormat="1" applyBorder="1"/>
    <xf numFmtId="0" fontId="0" fillId="0" borderId="26" xfId="0" applyBorder="1"/>
    <xf numFmtId="0" fontId="0" fillId="0" borderId="27" xfId="0" applyBorder="1"/>
    <xf numFmtId="0" fontId="0" fillId="0" borderId="28" xfId="0" applyBorder="1" applyAlignment="1">
      <alignment wrapText="1"/>
    </xf>
    <xf numFmtId="165" fontId="0" fillId="0" borderId="24" xfId="0" applyNumberFormat="1" applyBorder="1" applyAlignment="1">
      <alignment wrapText="1"/>
    </xf>
    <xf numFmtId="165" fontId="0" fillId="0" borderId="25" xfId="0" applyNumberFormat="1" applyBorder="1" applyAlignment="1">
      <alignment wrapText="1"/>
    </xf>
    <xf numFmtId="0" fontId="0" fillId="0" borderId="26" xfId="0" applyBorder="1" applyAlignment="1">
      <alignment wrapText="1"/>
    </xf>
    <xf numFmtId="165" fontId="0" fillId="0" borderId="28"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1" fontId="0" fillId="0" borderId="25" xfId="0" applyNumberFormat="1" applyBorder="1" applyAlignment="1">
      <alignment wrapText="1"/>
    </xf>
    <xf numFmtId="0" fontId="0" fillId="0" borderId="27" xfId="0" applyBorder="1" applyAlignment="1">
      <alignmen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me%20d&#233;taill&#233;%20jour%20par%20jour%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budget"/>
      <sheetName val="ville par pays"/>
      <sheetName val="Détail TdM"/>
      <sheetName val="Vols avion"/>
      <sheetName val="Besoin en cash"/>
      <sheetName val="options"/>
      <sheetName val="Prises électriques"/>
    </sheetNames>
    <sheetDataSet>
      <sheetData sheetId="0">
        <row r="6">
          <cell r="O6" t="str">
            <v>INR</v>
          </cell>
          <cell r="P6">
            <v>83</v>
          </cell>
        </row>
        <row r="7">
          <cell r="O7" t="str">
            <v>NPR</v>
          </cell>
          <cell r="P7">
            <v>125</v>
          </cell>
        </row>
        <row r="8">
          <cell r="O8" t="str">
            <v>CNY</v>
          </cell>
          <cell r="P8">
            <v>8.1999999999999993</v>
          </cell>
        </row>
        <row r="9">
          <cell r="O9" t="str">
            <v>VND</v>
          </cell>
          <cell r="P9">
            <v>28500</v>
          </cell>
        </row>
        <row r="10">
          <cell r="O10" t="str">
            <v>KHR</v>
          </cell>
          <cell r="P10">
            <v>5340</v>
          </cell>
        </row>
        <row r="11">
          <cell r="O11" t="str">
            <v>THB</v>
          </cell>
          <cell r="P11">
            <v>43</v>
          </cell>
        </row>
        <row r="12">
          <cell r="O12" t="str">
            <v>IDR</v>
          </cell>
          <cell r="P12">
            <v>13300</v>
          </cell>
        </row>
        <row r="13">
          <cell r="O13" t="str">
            <v>AUD</v>
          </cell>
          <cell r="P13">
            <v>1.4</v>
          </cell>
        </row>
        <row r="14">
          <cell r="O14" t="str">
            <v>NZD</v>
          </cell>
          <cell r="P14">
            <v>1.62</v>
          </cell>
        </row>
        <row r="15">
          <cell r="O15" t="str">
            <v>CFP</v>
          </cell>
          <cell r="P15">
            <v>119</v>
          </cell>
        </row>
        <row r="16">
          <cell r="O16" t="str">
            <v>CLP</v>
          </cell>
          <cell r="P16">
            <v>772</v>
          </cell>
        </row>
        <row r="17">
          <cell r="O17" t="str">
            <v>CLP
ARS</v>
          </cell>
          <cell r="P17">
            <v>772</v>
          </cell>
        </row>
        <row r="18">
          <cell r="O18" t="str">
            <v>PEN</v>
          </cell>
          <cell r="P18">
            <v>3.37</v>
          </cell>
        </row>
        <row r="19">
          <cell r="O19" t="str">
            <v>BOB</v>
          </cell>
          <cell r="P19">
            <v>9.1999999999999993</v>
          </cell>
        </row>
        <row r="20">
          <cell r="O20" t="str">
            <v>BRL</v>
          </cell>
          <cell r="P20">
            <v>3</v>
          </cell>
        </row>
        <row r="21">
          <cell r="O21" t="str">
            <v>USD</v>
          </cell>
          <cell r="P21">
            <v>1.34</v>
          </cell>
        </row>
        <row r="22">
          <cell r="O22" t="str">
            <v>CAD</v>
          </cell>
          <cell r="P22">
            <v>1.46</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booking.com/hotel/in/cottage-ganga-inn-recomd-by-lonely-planet.html?aid=7344167&amp;label=postbooking_confemail;pbsource=conf_email_hotel_na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9"/>
  <sheetViews>
    <sheetView tabSelected="1" workbookViewId="0">
      <selection activeCell="H28" sqref="H28"/>
    </sheetView>
  </sheetViews>
  <sheetFormatPr baseColWidth="10" defaultRowHeight="15" x14ac:dyDescent="0.25"/>
  <cols>
    <col min="1" max="1" width="12.42578125" customWidth="1"/>
    <col min="2" max="2" width="4" style="1" customWidth="1"/>
    <col min="3" max="3" width="13.42578125" customWidth="1"/>
    <col min="4" max="4" width="5.7109375" customWidth="1"/>
    <col min="5" max="5" width="6" customWidth="1"/>
    <col min="6" max="6" width="4.42578125" customWidth="1"/>
    <col min="7" max="7" width="5.28515625" customWidth="1"/>
    <col min="8" max="8" width="8.28515625" customWidth="1"/>
    <col min="9" max="9" width="28.140625" customWidth="1"/>
    <col min="10" max="10" width="7.140625" customWidth="1"/>
    <col min="11" max="11" width="9.42578125" customWidth="1"/>
    <col min="12" max="12" width="7.140625" customWidth="1"/>
    <col min="13" max="13" width="9.7109375" customWidth="1"/>
    <col min="14" max="14" width="7.140625" customWidth="1"/>
    <col min="15" max="15" width="64.42578125" style="9" customWidth="1"/>
    <col min="16" max="16" width="9.28515625" style="9" customWidth="1"/>
    <col min="17" max="17" width="5.140625" style="9" customWidth="1"/>
    <col min="18" max="18" width="6.140625" style="9" customWidth="1"/>
    <col min="19" max="19" width="9" style="9" customWidth="1"/>
    <col min="20" max="20" width="23.140625" style="9" customWidth="1"/>
    <col min="21" max="21" width="50.140625" style="9" customWidth="1"/>
    <col min="22" max="22" width="16.28515625" style="11" customWidth="1"/>
    <col min="23" max="24" width="12.28515625" style="9" customWidth="1"/>
    <col min="25" max="25" width="8.85546875" style="9" customWidth="1"/>
    <col min="26" max="26" width="16.7109375" style="9" customWidth="1"/>
    <col min="27" max="27" width="14.42578125" style="9" customWidth="1"/>
    <col min="28" max="28" width="11.42578125" style="9"/>
    <col min="29" max="29" width="13.28515625" style="9" customWidth="1"/>
    <col min="30" max="30" width="11.42578125" style="9"/>
    <col min="31" max="31" width="14.140625" style="9" customWidth="1"/>
    <col min="32" max="32" width="27.85546875" style="9" customWidth="1"/>
  </cols>
  <sheetData>
    <row r="1" spans="1:32" ht="26.25" x14ac:dyDescent="0.4">
      <c r="C1" s="2" t="s">
        <v>0</v>
      </c>
      <c r="D1" s="2"/>
      <c r="E1" s="2"/>
      <c r="F1" s="2"/>
      <c r="G1" s="2"/>
      <c r="H1" s="2"/>
      <c r="I1" s="3"/>
      <c r="J1" s="3"/>
      <c r="K1" s="3"/>
      <c r="L1" s="3"/>
      <c r="M1" s="3"/>
      <c r="N1" s="3"/>
      <c r="O1" s="4"/>
      <c r="P1" s="4"/>
      <c r="Q1" s="4"/>
      <c r="R1" s="4"/>
      <c r="S1" s="4"/>
      <c r="T1" s="4"/>
      <c r="U1" s="4"/>
      <c r="V1" s="5"/>
      <c r="W1" s="4"/>
      <c r="X1" s="4"/>
      <c r="Y1" s="4"/>
      <c r="Z1" s="4"/>
      <c r="AA1" s="4"/>
      <c r="AB1" s="4"/>
      <c r="AC1" s="4"/>
      <c r="AD1" s="4"/>
      <c r="AE1" s="4"/>
      <c r="AF1" s="4"/>
    </row>
    <row r="2" spans="1:32" ht="26.25" x14ac:dyDescent="0.4">
      <c r="D2" s="2"/>
      <c r="E2" s="2"/>
      <c r="F2" s="2"/>
      <c r="G2" s="2"/>
      <c r="H2" s="2"/>
      <c r="I2" s="3"/>
      <c r="J2" s="3"/>
      <c r="K2" s="6">
        <f>SUM(K3:N3)</f>
        <v>17839</v>
      </c>
      <c r="L2" s="7"/>
      <c r="M2" s="7"/>
      <c r="N2" s="7"/>
      <c r="O2" s="4" t="s">
        <v>1</v>
      </c>
      <c r="P2" s="4"/>
      <c r="Q2" s="4"/>
      <c r="R2" s="8">
        <f>SUM(R6:R27)</f>
        <v>22</v>
      </c>
      <c r="S2" s="4"/>
      <c r="T2" s="4"/>
      <c r="U2" s="4"/>
      <c r="V2" s="5"/>
      <c r="W2" s="4"/>
      <c r="X2" s="4"/>
      <c r="Y2" s="8">
        <f>SUM(Y6:Y27)</f>
        <v>240.80722891566262</v>
      </c>
      <c r="Z2" s="4"/>
      <c r="AA2" s="4"/>
      <c r="AB2" s="4"/>
      <c r="AC2" s="4"/>
      <c r="AD2" s="4"/>
      <c r="AE2" s="4"/>
      <c r="AF2" s="4"/>
    </row>
    <row r="3" spans="1:32" ht="19.5" thickBot="1" x14ac:dyDescent="0.35">
      <c r="K3" s="8">
        <f>SUM(K6:K28)</f>
        <v>15939</v>
      </c>
      <c r="L3" s="8">
        <f>SUM(L6:L28)</f>
        <v>1412</v>
      </c>
      <c r="M3" s="8">
        <f>SUM(M6:M28)</f>
        <v>488</v>
      </c>
      <c r="N3" s="8">
        <f>SUM(N6:N28)</f>
        <v>0</v>
      </c>
      <c r="Q3" s="10" t="s">
        <v>2</v>
      </c>
    </row>
    <row r="4" spans="1:32" ht="19.5" thickBot="1" x14ac:dyDescent="0.35">
      <c r="C4" s="12" t="s">
        <v>3</v>
      </c>
      <c r="D4" s="12"/>
      <c r="E4" s="12"/>
      <c r="F4" s="12"/>
      <c r="G4" s="12"/>
      <c r="H4" s="12"/>
      <c r="P4" s="13" t="s">
        <v>4</v>
      </c>
      <c r="Q4" s="14"/>
      <c r="R4" s="14"/>
      <c r="S4" s="15"/>
      <c r="T4" s="13" t="s">
        <v>5</v>
      </c>
      <c r="U4" s="14"/>
      <c r="V4" s="16"/>
      <c r="W4" s="14"/>
      <c r="X4" s="14"/>
      <c r="Y4" s="14"/>
      <c r="Z4" s="15"/>
      <c r="AA4" s="13" t="s">
        <v>6</v>
      </c>
      <c r="AB4" s="14"/>
      <c r="AC4" s="14"/>
      <c r="AD4" s="14"/>
      <c r="AE4" s="14"/>
      <c r="AF4" s="15"/>
    </row>
    <row r="5" spans="1:32" s="17" customFormat="1" ht="59.25" customHeight="1" thickBot="1" x14ac:dyDescent="0.3">
      <c r="A5" s="17" t="s">
        <v>7</v>
      </c>
      <c r="B5" s="18" t="s">
        <v>8</v>
      </c>
      <c r="C5" s="19" t="s">
        <v>9</v>
      </c>
      <c r="D5" s="20" t="s">
        <v>10</v>
      </c>
      <c r="E5" s="20" t="s">
        <v>11</v>
      </c>
      <c r="F5" s="20" t="s">
        <v>12</v>
      </c>
      <c r="G5" s="20" t="s">
        <v>13</v>
      </c>
      <c r="H5" s="20" t="s">
        <v>14</v>
      </c>
      <c r="I5" s="21" t="s">
        <v>15</v>
      </c>
      <c r="J5" s="22" t="s">
        <v>16</v>
      </c>
      <c r="K5" s="22" t="s">
        <v>17</v>
      </c>
      <c r="L5" s="22" t="s">
        <v>18</v>
      </c>
      <c r="M5" s="22" t="s">
        <v>19</v>
      </c>
      <c r="N5" s="22" t="s">
        <v>20</v>
      </c>
      <c r="O5" s="23" t="s">
        <v>21</v>
      </c>
      <c r="P5" s="19" t="s">
        <v>22</v>
      </c>
      <c r="Q5" s="24" t="s">
        <v>23</v>
      </c>
      <c r="R5" s="21" t="s">
        <v>24</v>
      </c>
      <c r="S5" s="23" t="s">
        <v>25</v>
      </c>
      <c r="T5" s="19" t="s">
        <v>26</v>
      </c>
      <c r="U5" s="24" t="s">
        <v>27</v>
      </c>
      <c r="V5" s="25" t="s">
        <v>28</v>
      </c>
      <c r="W5" s="24" t="s">
        <v>29</v>
      </c>
      <c r="X5" s="24" t="s">
        <v>30</v>
      </c>
      <c r="Y5" s="24" t="s">
        <v>31</v>
      </c>
      <c r="Z5" s="23" t="s">
        <v>32</v>
      </c>
      <c r="AA5" s="19" t="s">
        <v>6</v>
      </c>
      <c r="AB5" s="21" t="s">
        <v>33</v>
      </c>
      <c r="AC5" s="21" t="s">
        <v>34</v>
      </c>
      <c r="AD5" s="22" t="s">
        <v>35</v>
      </c>
      <c r="AE5" s="22" t="s">
        <v>36</v>
      </c>
      <c r="AF5" s="23" t="s">
        <v>37</v>
      </c>
    </row>
    <row r="6" spans="1:32" ht="30.75" x14ac:dyDescent="0.3">
      <c r="A6" t="str">
        <f>CONCATENATE(B6,"  ",C6)</f>
        <v>01  France</v>
      </c>
      <c r="B6" s="26" t="s">
        <v>38</v>
      </c>
      <c r="C6" s="27" t="s">
        <v>39</v>
      </c>
      <c r="D6" s="28">
        <f t="shared" ref="D6:D20" si="0">IF(C6=C5,D5+1,1)</f>
        <v>1</v>
      </c>
      <c r="E6" s="28">
        <v>1</v>
      </c>
      <c r="F6" s="28">
        <v>1</v>
      </c>
      <c r="G6" s="28" t="str">
        <f t="shared" ref="G6:G20" si="1">CONCATENATE(H6,"  ",I6)</f>
        <v>101  Lyon</v>
      </c>
      <c r="H6" s="29">
        <v>101</v>
      </c>
      <c r="I6" s="30" t="s">
        <v>40</v>
      </c>
      <c r="J6" s="31">
        <v>1</v>
      </c>
      <c r="K6" s="32">
        <f>5008+2204</f>
        <v>7212</v>
      </c>
      <c r="L6" s="32"/>
      <c r="M6" s="32"/>
      <c r="N6" s="32"/>
      <c r="O6" s="33" t="s">
        <v>41</v>
      </c>
      <c r="P6" s="34">
        <v>41913</v>
      </c>
      <c r="Q6" s="35">
        <f>WEEKDAY(P6,2)</f>
        <v>3</v>
      </c>
      <c r="R6" s="36">
        <v>1</v>
      </c>
      <c r="S6" s="37">
        <f t="shared" ref="S6:S19" si="2">IF(R6="","",P6+R6)</f>
        <v>41914</v>
      </c>
      <c r="T6" s="38"/>
      <c r="U6" s="39"/>
      <c r="V6" s="35"/>
      <c r="W6" s="39"/>
      <c r="X6" s="39"/>
      <c r="Y6" s="39"/>
      <c r="Z6" s="40"/>
      <c r="AA6" s="38"/>
      <c r="AB6" s="36"/>
      <c r="AC6" s="36"/>
      <c r="AD6" s="41"/>
      <c r="AE6" s="41"/>
      <c r="AF6" s="40"/>
    </row>
    <row r="7" spans="1:32" ht="66" customHeight="1" x14ac:dyDescent="0.25">
      <c r="A7" t="str">
        <f t="shared" ref="A7:A19" si="3">CONCATENATE(B7,"  ",C7)</f>
        <v>02  INDE</v>
      </c>
      <c r="B7" s="26" t="s">
        <v>42</v>
      </c>
      <c r="C7" s="42" t="s">
        <v>43</v>
      </c>
      <c r="D7" s="43">
        <f t="shared" si="0"/>
        <v>1</v>
      </c>
      <c r="E7" s="43">
        <f t="shared" ref="E7:E18" si="4">IF(C7=C8,E8+1,1)</f>
        <v>13</v>
      </c>
      <c r="F7" s="43">
        <f>F6+1</f>
        <v>2</v>
      </c>
      <c r="G7" s="43" t="str">
        <f t="shared" si="1"/>
        <v>102  Delhi</v>
      </c>
      <c r="H7" s="44">
        <f t="shared" ref="H7:H28" si="5">IF(I7=I6,+H6,+H6+1)</f>
        <v>102</v>
      </c>
      <c r="I7" s="45" t="s">
        <v>44</v>
      </c>
      <c r="J7" s="46"/>
      <c r="K7" s="46">
        <v>0</v>
      </c>
      <c r="L7" s="46">
        <v>0</v>
      </c>
      <c r="M7" s="46">
        <v>0</v>
      </c>
      <c r="N7" s="46">
        <v>0</v>
      </c>
      <c r="O7" s="47" t="s">
        <v>45</v>
      </c>
      <c r="P7" s="48">
        <f t="shared" ref="P7:P19" si="6">S6</f>
        <v>41914</v>
      </c>
      <c r="Q7" s="49">
        <f>WEEKDAY(P7,2)</f>
        <v>4</v>
      </c>
      <c r="R7" s="50">
        <v>1</v>
      </c>
      <c r="S7" s="51">
        <f t="shared" si="2"/>
        <v>41915</v>
      </c>
      <c r="T7" s="52" t="s">
        <v>46</v>
      </c>
      <c r="U7" s="50" t="s">
        <v>47</v>
      </c>
      <c r="V7" s="49">
        <v>919873595779</v>
      </c>
      <c r="W7" s="53">
        <f>1700*1.175</f>
        <v>1997.5</v>
      </c>
      <c r="X7" s="53" t="s">
        <v>48</v>
      </c>
      <c r="Y7" s="54">
        <f>IF(W7="","",W7/VLOOKUP(X7,'[1]synthèse budget'!O$6:P$22,2,FALSE))</f>
        <v>24.066265060240966</v>
      </c>
      <c r="Z7" s="55"/>
      <c r="AA7" s="56"/>
      <c r="AB7" s="50"/>
      <c r="AC7" s="50"/>
      <c r="AD7" s="57"/>
      <c r="AE7" s="57"/>
      <c r="AF7" s="55" t="s">
        <v>49</v>
      </c>
    </row>
    <row r="8" spans="1:32" x14ac:dyDescent="0.25">
      <c r="A8" t="str">
        <f t="shared" si="3"/>
        <v>02  INDE</v>
      </c>
      <c r="B8" s="26" t="s">
        <v>42</v>
      </c>
      <c r="C8" s="42" t="s">
        <v>43</v>
      </c>
      <c r="D8" s="43">
        <f t="shared" si="0"/>
        <v>2</v>
      </c>
      <c r="E8" s="43">
        <f t="shared" si="4"/>
        <v>12</v>
      </c>
      <c r="F8" s="43">
        <f t="shared" ref="F8:F28" si="7">F7+1</f>
        <v>3</v>
      </c>
      <c r="G8" s="43" t="str">
        <f t="shared" si="1"/>
        <v>102  Delhi</v>
      </c>
      <c r="H8" s="44">
        <f t="shared" si="5"/>
        <v>102</v>
      </c>
      <c r="I8" s="45" t="s">
        <v>44</v>
      </c>
      <c r="J8" s="46"/>
      <c r="K8" s="46">
        <v>0</v>
      </c>
      <c r="L8" s="46">
        <v>0</v>
      </c>
      <c r="M8" s="46">
        <v>0</v>
      </c>
      <c r="N8" s="46">
        <v>0</v>
      </c>
      <c r="O8" s="47" t="s">
        <v>50</v>
      </c>
      <c r="P8" s="48">
        <f t="shared" si="6"/>
        <v>41915</v>
      </c>
      <c r="Q8" s="49">
        <f t="shared" ref="Q8:Q19" si="8">WEEKDAY(P8,2)</f>
        <v>5</v>
      </c>
      <c r="R8" s="50">
        <v>1</v>
      </c>
      <c r="S8" s="51">
        <f t="shared" si="2"/>
        <v>41916</v>
      </c>
      <c r="T8" s="56"/>
      <c r="U8" s="53"/>
      <c r="V8" s="49"/>
      <c r="W8" s="53">
        <f>1700*1.175</f>
        <v>1997.5</v>
      </c>
      <c r="X8" s="53" t="s">
        <v>48</v>
      </c>
      <c r="Y8" s="54">
        <f>IF(W8="","",W8/VLOOKUP(X8,'[1]synthèse budget'!O$6:P$22,2,FALSE))</f>
        <v>24.066265060240966</v>
      </c>
      <c r="Z8" s="55"/>
      <c r="AA8" s="56"/>
      <c r="AB8" s="50"/>
      <c r="AC8" s="50"/>
      <c r="AD8" s="57"/>
      <c r="AE8" s="57"/>
      <c r="AF8" s="55"/>
    </row>
    <row r="9" spans="1:32" ht="62.25" customHeight="1" x14ac:dyDescent="0.25">
      <c r="A9" t="str">
        <f t="shared" si="3"/>
        <v>02  INDE</v>
      </c>
      <c r="B9" s="26" t="s">
        <v>42</v>
      </c>
      <c r="C9" s="42" t="s">
        <v>43</v>
      </c>
      <c r="D9" s="43">
        <f t="shared" si="0"/>
        <v>3</v>
      </c>
      <c r="E9" s="43">
        <f t="shared" si="4"/>
        <v>11</v>
      </c>
      <c r="F9" s="43">
        <f t="shared" si="7"/>
        <v>4</v>
      </c>
      <c r="G9" s="43" t="str">
        <f t="shared" si="1"/>
        <v>102  Delhi</v>
      </c>
      <c r="H9" s="44">
        <f t="shared" si="5"/>
        <v>102</v>
      </c>
      <c r="I9" s="45" t="s">
        <v>44</v>
      </c>
      <c r="J9" s="46">
        <v>1</v>
      </c>
      <c r="K9" s="46"/>
      <c r="L9" s="46">
        <v>765</v>
      </c>
      <c r="M9" s="46"/>
      <c r="N9" s="46"/>
      <c r="O9" s="58" t="s">
        <v>51</v>
      </c>
      <c r="P9" s="48">
        <f t="shared" si="6"/>
        <v>41916</v>
      </c>
      <c r="Q9" s="49">
        <f t="shared" si="8"/>
        <v>6</v>
      </c>
      <c r="R9" s="50">
        <v>1</v>
      </c>
      <c r="S9" s="51">
        <f t="shared" si="2"/>
        <v>41917</v>
      </c>
      <c r="T9" s="56" t="s">
        <v>52</v>
      </c>
      <c r="U9" s="53"/>
      <c r="V9" s="49"/>
      <c r="W9" s="53"/>
      <c r="X9" s="53"/>
      <c r="Y9" s="54" t="str">
        <f>IF(W9="","",W9/VLOOKUP(X9,'[1]synthèse budget'!O$6:P$22,2,FALSE))</f>
        <v/>
      </c>
      <c r="Z9" s="55"/>
      <c r="AA9" s="56"/>
      <c r="AB9" s="50"/>
      <c r="AC9" s="50" t="s">
        <v>53</v>
      </c>
      <c r="AD9" s="57"/>
      <c r="AE9" s="57" t="s">
        <v>54</v>
      </c>
      <c r="AF9" s="55" t="s">
        <v>55</v>
      </c>
    </row>
    <row r="10" spans="1:32" ht="30" x14ac:dyDescent="0.25">
      <c r="A10" t="str">
        <f t="shared" si="3"/>
        <v>02  INDE</v>
      </c>
      <c r="B10" s="26" t="s">
        <v>42</v>
      </c>
      <c r="C10" s="42" t="s">
        <v>43</v>
      </c>
      <c r="D10" s="43">
        <f t="shared" si="0"/>
        <v>4</v>
      </c>
      <c r="E10" s="43">
        <f t="shared" si="4"/>
        <v>10</v>
      </c>
      <c r="F10" s="43">
        <f t="shared" si="7"/>
        <v>5</v>
      </c>
      <c r="G10" s="43" t="str">
        <f t="shared" si="1"/>
        <v>103  Jaisalmer</v>
      </c>
      <c r="H10" s="44">
        <f t="shared" si="5"/>
        <v>103</v>
      </c>
      <c r="I10" s="45" t="s">
        <v>56</v>
      </c>
      <c r="J10" s="46"/>
      <c r="K10" s="46">
        <v>0</v>
      </c>
      <c r="L10" s="46">
        <v>0</v>
      </c>
      <c r="M10" s="46">
        <v>0</v>
      </c>
      <c r="N10" s="46">
        <v>0</v>
      </c>
      <c r="O10" s="47" t="s">
        <v>57</v>
      </c>
      <c r="P10" s="48">
        <f t="shared" si="6"/>
        <v>41917</v>
      </c>
      <c r="Q10" s="49">
        <f t="shared" si="8"/>
        <v>7</v>
      </c>
      <c r="R10" s="50">
        <v>1</v>
      </c>
      <c r="S10" s="51">
        <f t="shared" si="2"/>
        <v>41918</v>
      </c>
      <c r="T10" s="56" t="s">
        <v>58</v>
      </c>
      <c r="U10" s="53"/>
      <c r="V10" s="49"/>
      <c r="W10" s="53">
        <v>2000</v>
      </c>
      <c r="X10" s="53" t="s">
        <v>48</v>
      </c>
      <c r="Y10" s="54">
        <f>IF(W10="","",W10/VLOOKUP(X10,'[1]synthèse budget'!O$6:P$22,2,FALSE))</f>
        <v>24.096385542168676</v>
      </c>
      <c r="Z10" s="55"/>
      <c r="AA10" s="56"/>
      <c r="AB10" s="50"/>
      <c r="AC10" s="50"/>
      <c r="AD10" s="57"/>
      <c r="AE10" s="57"/>
      <c r="AF10" s="55"/>
    </row>
    <row r="11" spans="1:32" ht="45" x14ac:dyDescent="0.25">
      <c r="A11" t="str">
        <f t="shared" si="3"/>
        <v>02  INDE</v>
      </c>
      <c r="B11" s="26" t="s">
        <v>42</v>
      </c>
      <c r="C11" s="42" t="s">
        <v>43</v>
      </c>
      <c r="D11" s="43">
        <f t="shared" si="0"/>
        <v>5</v>
      </c>
      <c r="E11" s="43">
        <f t="shared" si="4"/>
        <v>9</v>
      </c>
      <c r="F11" s="43">
        <f t="shared" si="7"/>
        <v>6</v>
      </c>
      <c r="G11" s="43" t="str">
        <f t="shared" si="1"/>
        <v>103  Jaisalmer</v>
      </c>
      <c r="H11" s="44">
        <f t="shared" si="5"/>
        <v>103</v>
      </c>
      <c r="I11" s="45" t="s">
        <v>56</v>
      </c>
      <c r="J11" s="46"/>
      <c r="K11" s="46">
        <v>0</v>
      </c>
      <c r="L11" s="46">
        <v>0</v>
      </c>
      <c r="M11" s="46">
        <v>0</v>
      </c>
      <c r="N11" s="46">
        <v>0</v>
      </c>
      <c r="O11" s="47" t="s">
        <v>59</v>
      </c>
      <c r="P11" s="48">
        <f t="shared" si="6"/>
        <v>41918</v>
      </c>
      <c r="Q11" s="49">
        <f t="shared" si="8"/>
        <v>1</v>
      </c>
      <c r="R11" s="50">
        <v>1</v>
      </c>
      <c r="S11" s="51">
        <f t="shared" si="2"/>
        <v>41919</v>
      </c>
      <c r="T11" s="56" t="s">
        <v>58</v>
      </c>
      <c r="U11" s="53"/>
      <c r="V11" s="49"/>
      <c r="W11" s="53">
        <f>2500*3</f>
        <v>7500</v>
      </c>
      <c r="X11" s="53" t="s">
        <v>48</v>
      </c>
      <c r="Y11" s="54">
        <f>IF(W11="","",W11/VLOOKUP(X11,'[1]synthèse budget'!O$6:P$22,2,FALSE))</f>
        <v>90.361445783132524</v>
      </c>
      <c r="Z11" s="55"/>
      <c r="AA11" s="56"/>
      <c r="AB11" s="50"/>
      <c r="AC11" s="50"/>
      <c r="AD11" s="57"/>
      <c r="AE11" s="57"/>
      <c r="AF11" s="55"/>
    </row>
    <row r="12" spans="1:32" ht="60" x14ac:dyDescent="0.25">
      <c r="A12" t="str">
        <f t="shared" si="3"/>
        <v>02  INDE</v>
      </c>
      <c r="B12" s="26" t="s">
        <v>42</v>
      </c>
      <c r="C12" s="42" t="s">
        <v>43</v>
      </c>
      <c r="D12" s="43">
        <f t="shared" si="0"/>
        <v>6</v>
      </c>
      <c r="E12" s="43">
        <f t="shared" si="4"/>
        <v>8</v>
      </c>
      <c r="F12" s="43">
        <f t="shared" si="7"/>
        <v>7</v>
      </c>
      <c r="G12" s="43" t="str">
        <f t="shared" si="1"/>
        <v>103  Jaisalmer</v>
      </c>
      <c r="H12" s="44">
        <f t="shared" si="5"/>
        <v>103</v>
      </c>
      <c r="I12" s="45" t="s">
        <v>56</v>
      </c>
      <c r="J12" s="46"/>
      <c r="K12" s="46"/>
      <c r="L12" s="46">
        <v>235</v>
      </c>
      <c r="M12" s="46"/>
      <c r="N12" s="46"/>
      <c r="O12" s="47" t="s">
        <v>60</v>
      </c>
      <c r="P12" s="48">
        <f t="shared" si="6"/>
        <v>41919</v>
      </c>
      <c r="Q12" s="49">
        <f t="shared" si="8"/>
        <v>2</v>
      </c>
      <c r="R12" s="50">
        <v>1</v>
      </c>
      <c r="S12" s="51">
        <f t="shared" si="2"/>
        <v>41920</v>
      </c>
      <c r="T12" s="56" t="s">
        <v>61</v>
      </c>
      <c r="U12" s="53"/>
      <c r="V12" s="49"/>
      <c r="W12" s="59">
        <v>876</v>
      </c>
      <c r="X12" s="53" t="s">
        <v>48</v>
      </c>
      <c r="Y12" s="54">
        <f>IF(W12="","",W12/VLOOKUP(X12,'[1]synthèse budget'!O$6:P$22,2,FALSE))</f>
        <v>10.554216867469879</v>
      </c>
      <c r="Z12" s="55"/>
      <c r="AA12" s="56"/>
      <c r="AB12" s="50"/>
      <c r="AC12" s="50" t="s">
        <v>53</v>
      </c>
      <c r="AD12" s="57"/>
      <c r="AE12" s="57" t="s">
        <v>62</v>
      </c>
      <c r="AF12" s="55" t="s">
        <v>63</v>
      </c>
    </row>
    <row r="13" spans="1:32" ht="45" x14ac:dyDescent="0.25">
      <c r="A13" t="str">
        <f t="shared" si="3"/>
        <v>02  INDE</v>
      </c>
      <c r="B13" s="26" t="s">
        <v>42</v>
      </c>
      <c r="C13" s="42" t="s">
        <v>43</v>
      </c>
      <c r="D13" s="43">
        <f t="shared" si="0"/>
        <v>7</v>
      </c>
      <c r="E13" s="43">
        <f t="shared" si="4"/>
        <v>7</v>
      </c>
      <c r="F13" s="43">
        <f t="shared" si="7"/>
        <v>8</v>
      </c>
      <c r="G13" s="43" t="str">
        <f t="shared" si="1"/>
        <v>104  Jodhpur</v>
      </c>
      <c r="H13" s="44">
        <f t="shared" si="5"/>
        <v>104</v>
      </c>
      <c r="I13" s="45" t="s">
        <v>64</v>
      </c>
      <c r="J13" s="46"/>
      <c r="K13" s="46">
        <v>0</v>
      </c>
      <c r="L13" s="46">
        <v>0</v>
      </c>
      <c r="M13" s="46">
        <v>0</v>
      </c>
      <c r="N13" s="46">
        <v>0</v>
      </c>
      <c r="O13" s="47" t="s">
        <v>65</v>
      </c>
      <c r="P13" s="48">
        <f t="shared" si="6"/>
        <v>41920</v>
      </c>
      <c r="Q13" s="49">
        <f t="shared" si="8"/>
        <v>3</v>
      </c>
      <c r="R13" s="50">
        <v>1</v>
      </c>
      <c r="S13" s="51">
        <f t="shared" si="2"/>
        <v>41921</v>
      </c>
      <c r="T13" s="56" t="s">
        <v>61</v>
      </c>
      <c r="U13" s="53"/>
      <c r="V13" s="49"/>
      <c r="W13" s="53">
        <v>876</v>
      </c>
      <c r="X13" s="53" t="s">
        <v>48</v>
      </c>
      <c r="Y13" s="54">
        <f>IF(W13="","",W13/VLOOKUP(X13,'[1]synthèse budget'!O$6:P$22,2,FALSE))</f>
        <v>10.554216867469879</v>
      </c>
      <c r="Z13" s="55"/>
      <c r="AA13" s="56"/>
      <c r="AB13" s="50"/>
      <c r="AC13" s="50"/>
      <c r="AD13" s="57"/>
      <c r="AE13" s="57"/>
      <c r="AF13" s="55"/>
    </row>
    <row r="14" spans="1:32" ht="89.25" customHeight="1" x14ac:dyDescent="0.25">
      <c r="A14" t="str">
        <f t="shared" si="3"/>
        <v>02  INDE</v>
      </c>
      <c r="B14" s="26" t="s">
        <v>42</v>
      </c>
      <c r="C14" s="42" t="s">
        <v>43</v>
      </c>
      <c r="D14" s="43">
        <f t="shared" si="0"/>
        <v>8</v>
      </c>
      <c r="E14" s="43">
        <f t="shared" si="4"/>
        <v>6</v>
      </c>
      <c r="F14" s="43">
        <f t="shared" si="7"/>
        <v>9</v>
      </c>
      <c r="G14" s="43" t="str">
        <f t="shared" si="1"/>
        <v>104  Jodhpur</v>
      </c>
      <c r="H14" s="44">
        <f t="shared" si="5"/>
        <v>104</v>
      </c>
      <c r="I14" s="45" t="s">
        <v>64</v>
      </c>
      <c r="J14" s="46"/>
      <c r="K14" s="46"/>
      <c r="L14" s="46"/>
      <c r="M14" s="46">
        <v>199</v>
      </c>
      <c r="N14" s="46"/>
      <c r="O14" s="47" t="s">
        <v>66</v>
      </c>
      <c r="P14" s="48">
        <f t="shared" si="6"/>
        <v>41921</v>
      </c>
      <c r="Q14" s="49">
        <f t="shared" si="8"/>
        <v>4</v>
      </c>
      <c r="R14" s="50">
        <v>1</v>
      </c>
      <c r="S14" s="51">
        <f t="shared" si="2"/>
        <v>41922</v>
      </c>
      <c r="T14" s="56" t="s">
        <v>67</v>
      </c>
      <c r="U14" s="53"/>
      <c r="V14" s="49"/>
      <c r="W14" s="59">
        <v>1250</v>
      </c>
      <c r="X14" s="53" t="s">
        <v>48</v>
      </c>
      <c r="Y14" s="54">
        <f>IF(W14="","",W14/VLOOKUP(X14,'[1]synthèse budget'!O$6:P$22,2,FALSE))</f>
        <v>15.060240963855422</v>
      </c>
      <c r="Z14" s="55"/>
      <c r="AA14" s="56"/>
      <c r="AB14" s="50">
        <v>100</v>
      </c>
      <c r="AC14" s="50" t="s">
        <v>68</v>
      </c>
      <c r="AD14" s="57"/>
      <c r="AE14" s="57" t="s">
        <v>69</v>
      </c>
      <c r="AF14" s="55" t="s">
        <v>70</v>
      </c>
    </row>
    <row r="15" spans="1:32" ht="44.25" customHeight="1" x14ac:dyDescent="0.25">
      <c r="A15" t="str">
        <f t="shared" si="3"/>
        <v>02  INDE</v>
      </c>
      <c r="B15" s="26" t="s">
        <v>42</v>
      </c>
      <c r="C15" s="42" t="s">
        <v>43</v>
      </c>
      <c r="D15" s="43">
        <f t="shared" si="0"/>
        <v>9</v>
      </c>
      <c r="E15" s="43">
        <f t="shared" si="4"/>
        <v>5</v>
      </c>
      <c r="F15" s="43">
        <f t="shared" si="7"/>
        <v>10</v>
      </c>
      <c r="G15" s="43" t="str">
        <f t="shared" si="1"/>
        <v>105  Ranakpur</v>
      </c>
      <c r="H15" s="44">
        <f t="shared" si="5"/>
        <v>105</v>
      </c>
      <c r="I15" s="45" t="s">
        <v>71</v>
      </c>
      <c r="J15" s="46"/>
      <c r="K15" s="46"/>
      <c r="L15" s="46"/>
      <c r="M15" s="46">
        <v>97</v>
      </c>
      <c r="N15" s="46"/>
      <c r="O15" s="47" t="s">
        <v>72</v>
      </c>
      <c r="P15" s="48">
        <f t="shared" si="6"/>
        <v>41922</v>
      </c>
      <c r="Q15" s="49">
        <f t="shared" si="8"/>
        <v>5</v>
      </c>
      <c r="R15" s="50">
        <v>1</v>
      </c>
      <c r="S15" s="51">
        <f t="shared" si="2"/>
        <v>41923</v>
      </c>
      <c r="T15" s="56" t="s">
        <v>73</v>
      </c>
      <c r="U15" s="53" t="s">
        <v>74</v>
      </c>
      <c r="V15" s="49">
        <v>919928264984</v>
      </c>
      <c r="W15" s="53">
        <v>750</v>
      </c>
      <c r="X15" s="53" t="s">
        <v>48</v>
      </c>
      <c r="Y15" s="54">
        <f>IF(W15="","",W15/VLOOKUP(X15,'[1]synthèse budget'!O$6:P$22,2,FALSE))</f>
        <v>9.0361445783132535</v>
      </c>
      <c r="Z15" s="55"/>
      <c r="AA15" s="56"/>
      <c r="AB15" s="50"/>
      <c r="AC15" s="50" t="s">
        <v>75</v>
      </c>
      <c r="AD15" s="57"/>
      <c r="AE15" s="57" t="s">
        <v>76</v>
      </c>
      <c r="AF15" s="55"/>
    </row>
    <row r="16" spans="1:32" ht="110.25" customHeight="1" x14ac:dyDescent="0.25">
      <c r="A16" t="str">
        <f t="shared" si="3"/>
        <v>02  INDE</v>
      </c>
      <c r="B16" s="26" t="s">
        <v>42</v>
      </c>
      <c r="C16" s="42" t="s">
        <v>43</v>
      </c>
      <c r="D16" s="43">
        <f t="shared" si="0"/>
        <v>10</v>
      </c>
      <c r="E16" s="43">
        <f t="shared" si="4"/>
        <v>4</v>
      </c>
      <c r="F16" s="43">
        <f t="shared" si="7"/>
        <v>11</v>
      </c>
      <c r="G16" s="43" t="str">
        <f t="shared" si="1"/>
        <v>106  Udaipur</v>
      </c>
      <c r="H16" s="44">
        <f t="shared" si="5"/>
        <v>106</v>
      </c>
      <c r="I16" s="45" t="s">
        <v>77</v>
      </c>
      <c r="J16" s="46"/>
      <c r="K16" s="46">
        <v>0</v>
      </c>
      <c r="L16" s="46">
        <v>0</v>
      </c>
      <c r="M16" s="46">
        <v>0</v>
      </c>
      <c r="N16" s="46">
        <v>0</v>
      </c>
      <c r="O16" s="47" t="s">
        <v>78</v>
      </c>
      <c r="P16" s="48">
        <f t="shared" si="6"/>
        <v>41923</v>
      </c>
      <c r="Q16" s="49">
        <f t="shared" si="8"/>
        <v>6</v>
      </c>
      <c r="R16" s="50">
        <v>1</v>
      </c>
      <c r="S16" s="51">
        <f t="shared" si="2"/>
        <v>41924</v>
      </c>
      <c r="T16" s="56" t="s">
        <v>73</v>
      </c>
      <c r="U16" s="53"/>
      <c r="V16" s="49"/>
      <c r="W16" s="53">
        <v>750</v>
      </c>
      <c r="X16" s="53" t="s">
        <v>48</v>
      </c>
      <c r="Y16" s="54">
        <f>IF(W16="","",W16/VLOOKUP(X16,'[1]synthèse budget'!O$6:P$22,2,FALSE))</f>
        <v>9.0361445783132535</v>
      </c>
      <c r="Z16" s="55"/>
      <c r="AA16" s="56"/>
      <c r="AB16" s="50"/>
      <c r="AC16" s="50"/>
      <c r="AD16" s="57"/>
      <c r="AE16" s="57"/>
      <c r="AF16" s="55"/>
    </row>
    <row r="17" spans="1:32" x14ac:dyDescent="0.25">
      <c r="A17" t="str">
        <f t="shared" si="3"/>
        <v>02  INDE</v>
      </c>
      <c r="B17" s="26" t="s">
        <v>42</v>
      </c>
      <c r="C17" s="42" t="s">
        <v>43</v>
      </c>
      <c r="D17" s="43">
        <f t="shared" si="0"/>
        <v>11</v>
      </c>
      <c r="E17" s="43">
        <f t="shared" si="4"/>
        <v>3</v>
      </c>
      <c r="F17" s="43">
        <f t="shared" si="7"/>
        <v>12</v>
      </c>
      <c r="G17" s="43" t="str">
        <f t="shared" si="1"/>
        <v>106  Udaipur</v>
      </c>
      <c r="H17" s="44">
        <f t="shared" si="5"/>
        <v>106</v>
      </c>
      <c r="I17" s="45" t="s">
        <v>77</v>
      </c>
      <c r="J17" s="46">
        <v>1</v>
      </c>
      <c r="K17" s="46"/>
      <c r="L17" s="46">
        <v>412</v>
      </c>
      <c r="M17" s="46"/>
      <c r="N17" s="46"/>
      <c r="O17" s="58" t="s">
        <v>79</v>
      </c>
      <c r="P17" s="48">
        <f t="shared" si="6"/>
        <v>41924</v>
      </c>
      <c r="Q17" s="49">
        <f t="shared" si="8"/>
        <v>7</v>
      </c>
      <c r="R17" s="50">
        <v>1</v>
      </c>
      <c r="S17" s="51">
        <f t="shared" si="2"/>
        <v>41925</v>
      </c>
      <c r="T17" s="56"/>
      <c r="U17" s="53"/>
      <c r="V17" s="49"/>
      <c r="W17" s="53"/>
      <c r="X17" s="53"/>
      <c r="Y17" s="54" t="str">
        <f>IF(W17="","",W17/VLOOKUP(X17,'[1]synthèse budget'!O$6:P$22,2,FALSE))</f>
        <v/>
      </c>
      <c r="Z17" s="55"/>
      <c r="AA17" s="56"/>
      <c r="AB17" s="50"/>
      <c r="AC17" s="50" t="s">
        <v>53</v>
      </c>
      <c r="AD17" s="57"/>
      <c r="AE17" s="57" t="s">
        <v>80</v>
      </c>
      <c r="AF17" s="55" t="s">
        <v>81</v>
      </c>
    </row>
    <row r="18" spans="1:32" x14ac:dyDescent="0.25">
      <c r="A18" t="str">
        <f t="shared" si="3"/>
        <v>02  INDE</v>
      </c>
      <c r="B18" s="26" t="s">
        <v>42</v>
      </c>
      <c r="C18" s="42" t="s">
        <v>43</v>
      </c>
      <c r="D18" s="43">
        <f t="shared" si="0"/>
        <v>12</v>
      </c>
      <c r="E18" s="43">
        <f t="shared" si="4"/>
        <v>2</v>
      </c>
      <c r="F18" s="43">
        <f t="shared" si="7"/>
        <v>13</v>
      </c>
      <c r="G18" s="43" t="str">
        <f t="shared" si="1"/>
        <v>107  Jaipur</v>
      </c>
      <c r="H18" s="44">
        <f t="shared" si="5"/>
        <v>107</v>
      </c>
      <c r="I18" s="45" t="s">
        <v>82</v>
      </c>
      <c r="J18" s="46"/>
      <c r="K18" s="46">
        <v>0</v>
      </c>
      <c r="L18" s="46">
        <v>0</v>
      </c>
      <c r="M18" s="46">
        <v>0</v>
      </c>
      <c r="N18" s="46">
        <v>0</v>
      </c>
      <c r="O18" s="47" t="s">
        <v>83</v>
      </c>
      <c r="P18" s="48">
        <f t="shared" si="6"/>
        <v>41925</v>
      </c>
      <c r="Q18" s="49">
        <f t="shared" si="8"/>
        <v>1</v>
      </c>
      <c r="R18" s="50">
        <v>1</v>
      </c>
      <c r="S18" s="51">
        <f t="shared" si="2"/>
        <v>41926</v>
      </c>
      <c r="T18" s="56" t="s">
        <v>84</v>
      </c>
      <c r="U18" s="53"/>
      <c r="V18" s="49"/>
      <c r="W18" s="53">
        <v>1190</v>
      </c>
      <c r="X18" s="53" t="s">
        <v>48</v>
      </c>
      <c r="Y18" s="54">
        <f>IF(W18="","",W18/VLOOKUP(X18,'[1]synthèse budget'!O$6:P$22,2,FALSE))</f>
        <v>14.337349397590362</v>
      </c>
      <c r="Z18" s="55"/>
      <c r="AA18" s="56"/>
      <c r="AB18" s="50"/>
      <c r="AC18" s="50"/>
      <c r="AD18" s="57"/>
      <c r="AE18" s="57"/>
      <c r="AF18" s="55"/>
    </row>
    <row r="19" spans="1:32" ht="85.5" customHeight="1" x14ac:dyDescent="0.25">
      <c r="A19" t="str">
        <f t="shared" si="3"/>
        <v>02  INDE</v>
      </c>
      <c r="B19" s="26" t="s">
        <v>42</v>
      </c>
      <c r="C19" s="42" t="s">
        <v>43</v>
      </c>
      <c r="D19" s="43">
        <f t="shared" si="0"/>
        <v>13</v>
      </c>
      <c r="E19" s="43">
        <f t="shared" ref="E19:E28" si="9">IF(C19=C20,E20+1,1)</f>
        <v>1</v>
      </c>
      <c r="F19" s="43">
        <f t="shared" si="7"/>
        <v>14</v>
      </c>
      <c r="G19" s="43" t="str">
        <f t="shared" si="1"/>
        <v>107  Jaipur</v>
      </c>
      <c r="H19" s="44">
        <f t="shared" si="5"/>
        <v>107</v>
      </c>
      <c r="I19" s="45" t="s">
        <v>82</v>
      </c>
      <c r="J19" s="46"/>
      <c r="K19" s="46"/>
      <c r="L19" s="46"/>
      <c r="M19" s="46">
        <v>192</v>
      </c>
      <c r="N19" s="46"/>
      <c r="O19" s="47" t="s">
        <v>85</v>
      </c>
      <c r="P19" s="48">
        <f t="shared" si="6"/>
        <v>41926</v>
      </c>
      <c r="Q19" s="49">
        <f t="shared" si="8"/>
        <v>2</v>
      </c>
      <c r="R19" s="50">
        <v>1</v>
      </c>
      <c r="S19" s="51">
        <f t="shared" si="2"/>
        <v>41927</v>
      </c>
      <c r="T19" s="56" t="s">
        <v>86</v>
      </c>
      <c r="U19" s="53" t="s">
        <v>87</v>
      </c>
      <c r="V19" s="49" t="s">
        <v>88</v>
      </c>
      <c r="W19" s="53">
        <v>800</v>
      </c>
      <c r="X19" s="53" t="s">
        <v>48</v>
      </c>
      <c r="Y19" s="54">
        <f>IF(W19="","",W19/VLOOKUP(X19,'[1]synthèse budget'!O$6:P$22,2,FALSE))</f>
        <v>9.6385542168674707</v>
      </c>
      <c r="Z19" s="55"/>
      <c r="AA19" s="56"/>
      <c r="AB19" s="50"/>
      <c r="AC19" s="50" t="s">
        <v>89</v>
      </c>
      <c r="AD19" s="57"/>
      <c r="AE19" s="57"/>
      <c r="AF19" s="55"/>
    </row>
    <row r="20" spans="1:32" x14ac:dyDescent="0.25">
      <c r="A20" t="str">
        <f t="shared" ref="A20:A28" si="10">CONCATENATE(B20,"  ",C20)</f>
        <v>18  CANADA</v>
      </c>
      <c r="B20" s="26">
        <v>18</v>
      </c>
      <c r="C20" s="42" t="s">
        <v>91</v>
      </c>
      <c r="D20" s="43">
        <f t="shared" si="0"/>
        <v>1</v>
      </c>
      <c r="E20" s="43">
        <f t="shared" si="9"/>
        <v>4</v>
      </c>
      <c r="F20" s="43">
        <f t="shared" si="7"/>
        <v>15</v>
      </c>
      <c r="G20" s="43" t="str">
        <f t="shared" si="1"/>
        <v>108  VANCOUVER</v>
      </c>
      <c r="H20" s="44">
        <f t="shared" si="5"/>
        <v>108</v>
      </c>
      <c r="I20" s="45" t="s">
        <v>92</v>
      </c>
      <c r="J20" s="46"/>
      <c r="K20" s="46"/>
      <c r="L20" s="46"/>
      <c r="M20" s="46"/>
      <c r="N20" s="46"/>
      <c r="O20" s="55"/>
      <c r="P20" s="48" t="e">
        <f>#REF!</f>
        <v>#REF!</v>
      </c>
      <c r="Q20" s="49" t="e">
        <f t="shared" ref="Q20:Q28" si="11">WEEKDAY(P20,2)</f>
        <v>#REF!</v>
      </c>
      <c r="R20" s="50">
        <v>1</v>
      </c>
      <c r="S20" s="51" t="e">
        <f t="shared" ref="S20:S29" si="12">IF(R20="","",P20+R20)</f>
        <v>#REF!</v>
      </c>
      <c r="T20" s="56"/>
      <c r="U20" s="53"/>
      <c r="V20" s="49"/>
      <c r="W20" s="53"/>
      <c r="X20" s="53"/>
      <c r="Y20" s="54" t="str">
        <f>IF(W20="","",W20/VLOOKUP(X20,'[1]synthèse budget'!O$6:P$22,2,FALSE))</f>
        <v/>
      </c>
      <c r="Z20" s="55"/>
      <c r="AA20" s="56"/>
      <c r="AB20" s="50"/>
      <c r="AC20" s="50"/>
      <c r="AD20" s="57"/>
      <c r="AE20" s="57"/>
      <c r="AF20" s="55"/>
    </row>
    <row r="21" spans="1:32" ht="60" x14ac:dyDescent="0.25">
      <c r="A21" t="str">
        <f t="shared" si="10"/>
        <v>18  CANADA</v>
      </c>
      <c r="B21" s="26">
        <v>18</v>
      </c>
      <c r="C21" s="42" t="s">
        <v>91</v>
      </c>
      <c r="D21" s="43">
        <f t="shared" ref="D21:D28" si="13">IF(C21=C20,D20+1,1)</f>
        <v>2</v>
      </c>
      <c r="E21" s="43">
        <f t="shared" si="9"/>
        <v>3</v>
      </c>
      <c r="F21" s="43">
        <f t="shared" si="7"/>
        <v>16</v>
      </c>
      <c r="G21" s="43" t="str">
        <f t="shared" ref="G20:G28" si="14">CONCATENATE(H21,"  ",I21)</f>
        <v>108  VANCOUVER</v>
      </c>
      <c r="H21" s="44">
        <f t="shared" si="5"/>
        <v>108</v>
      </c>
      <c r="I21" s="45" t="s">
        <v>92</v>
      </c>
      <c r="J21" s="46"/>
      <c r="K21" s="46"/>
      <c r="L21" s="46"/>
      <c r="M21" s="46"/>
      <c r="N21" s="46"/>
      <c r="O21" s="55" t="s">
        <v>93</v>
      </c>
      <c r="P21" s="48" t="e">
        <f t="shared" ref="P21:P28" si="15">S20</f>
        <v>#REF!</v>
      </c>
      <c r="Q21" s="49" t="e">
        <f t="shared" si="11"/>
        <v>#REF!</v>
      </c>
      <c r="R21" s="50">
        <v>1</v>
      </c>
      <c r="S21" s="51" t="e">
        <f t="shared" si="12"/>
        <v>#REF!</v>
      </c>
      <c r="T21" s="56"/>
      <c r="U21" s="53"/>
      <c r="V21" s="49"/>
      <c r="W21" s="53"/>
      <c r="X21" s="53"/>
      <c r="Y21" s="54" t="str">
        <f>IF(W21="","",W21/VLOOKUP(X21,'[1]synthèse budget'!O$6:P$22,2,FALSE))</f>
        <v/>
      </c>
      <c r="Z21" s="55"/>
      <c r="AA21" s="56"/>
      <c r="AB21" s="50"/>
      <c r="AC21" s="50"/>
      <c r="AD21" s="57"/>
      <c r="AE21" s="57"/>
      <c r="AF21" s="55"/>
    </row>
    <row r="22" spans="1:32" x14ac:dyDescent="0.25">
      <c r="A22" t="str">
        <f t="shared" si="10"/>
        <v>18  CANADA</v>
      </c>
      <c r="B22" s="26">
        <v>18</v>
      </c>
      <c r="C22" s="42" t="s">
        <v>91</v>
      </c>
      <c r="D22" s="43">
        <f t="shared" si="13"/>
        <v>3</v>
      </c>
      <c r="E22" s="43">
        <f t="shared" si="9"/>
        <v>2</v>
      </c>
      <c r="F22" s="43">
        <f t="shared" si="7"/>
        <v>17</v>
      </c>
      <c r="G22" s="43" t="str">
        <f t="shared" si="14"/>
        <v>109  VICTORIA</v>
      </c>
      <c r="H22" s="44">
        <f t="shared" si="5"/>
        <v>109</v>
      </c>
      <c r="I22" s="45" t="s">
        <v>94</v>
      </c>
      <c r="J22" s="46"/>
      <c r="K22" s="46"/>
      <c r="L22" s="46"/>
      <c r="M22" s="46"/>
      <c r="N22" s="46"/>
      <c r="O22" s="55" t="s">
        <v>95</v>
      </c>
      <c r="P22" s="48" t="e">
        <f t="shared" si="15"/>
        <v>#REF!</v>
      </c>
      <c r="Q22" s="49" t="e">
        <f t="shared" si="11"/>
        <v>#REF!</v>
      </c>
      <c r="R22" s="50">
        <v>1</v>
      </c>
      <c r="S22" s="51" t="e">
        <f t="shared" si="12"/>
        <v>#REF!</v>
      </c>
      <c r="T22" s="56"/>
      <c r="U22" s="53"/>
      <c r="V22" s="49"/>
      <c r="W22" s="53"/>
      <c r="X22" s="53"/>
      <c r="Y22" s="54" t="str">
        <f>IF(W22="","",W22/VLOOKUP(X22,'[1]synthèse budget'!O$6:P$22,2,FALSE))</f>
        <v/>
      </c>
      <c r="Z22" s="55"/>
      <c r="AA22" s="56"/>
      <c r="AB22" s="50"/>
      <c r="AC22" s="50"/>
      <c r="AD22" s="57"/>
      <c r="AE22" s="57"/>
      <c r="AF22" s="55"/>
    </row>
    <row r="23" spans="1:32" x14ac:dyDescent="0.25">
      <c r="A23" t="str">
        <f t="shared" si="10"/>
        <v>18  CANADA</v>
      </c>
      <c r="B23" s="26">
        <v>18</v>
      </c>
      <c r="C23" s="42" t="s">
        <v>91</v>
      </c>
      <c r="D23" s="43">
        <f t="shared" si="13"/>
        <v>4</v>
      </c>
      <c r="E23" s="43">
        <f t="shared" si="9"/>
        <v>1</v>
      </c>
      <c r="F23" s="43">
        <f t="shared" si="7"/>
        <v>18</v>
      </c>
      <c r="G23" s="43" t="str">
        <f t="shared" si="14"/>
        <v>109  VICTORIA</v>
      </c>
      <c r="H23" s="44">
        <f t="shared" si="5"/>
        <v>109</v>
      </c>
      <c r="I23" s="45" t="s">
        <v>94</v>
      </c>
      <c r="J23" s="46"/>
      <c r="K23" s="46"/>
      <c r="L23" s="46"/>
      <c r="M23" s="46"/>
      <c r="N23" s="46"/>
      <c r="O23" s="55" t="s">
        <v>96</v>
      </c>
      <c r="P23" s="48" t="e">
        <f t="shared" si="15"/>
        <v>#REF!</v>
      </c>
      <c r="Q23" s="49" t="e">
        <f t="shared" si="11"/>
        <v>#REF!</v>
      </c>
      <c r="R23" s="50">
        <v>1</v>
      </c>
      <c r="S23" s="51" t="e">
        <f t="shared" si="12"/>
        <v>#REF!</v>
      </c>
      <c r="T23" s="56"/>
      <c r="U23" s="53"/>
      <c r="V23" s="49"/>
      <c r="W23" s="53"/>
      <c r="X23" s="53"/>
      <c r="Y23" s="54" t="str">
        <f>IF(W23="","",W23/VLOOKUP(X23,'[1]synthèse budget'!O$6:P$22,2,FALSE))</f>
        <v/>
      </c>
      <c r="Z23" s="55"/>
      <c r="AA23" s="56"/>
      <c r="AB23" s="50"/>
      <c r="AC23" s="50"/>
      <c r="AD23" s="57"/>
      <c r="AE23" s="57"/>
      <c r="AF23" s="55"/>
    </row>
    <row r="24" spans="1:32" x14ac:dyDescent="0.25">
      <c r="A24" t="str">
        <f t="shared" si="10"/>
        <v>19  USA</v>
      </c>
      <c r="B24" s="26">
        <v>19</v>
      </c>
      <c r="C24" s="42" t="s">
        <v>90</v>
      </c>
      <c r="D24" s="43">
        <f t="shared" si="13"/>
        <v>1</v>
      </c>
      <c r="E24" s="43">
        <f t="shared" si="9"/>
        <v>4</v>
      </c>
      <c r="F24" s="43">
        <f t="shared" si="7"/>
        <v>19</v>
      </c>
      <c r="G24" s="43" t="str">
        <f t="shared" si="14"/>
        <v>110  OLYMPIC NATIONAL PARK</v>
      </c>
      <c r="H24" s="44">
        <f t="shared" si="5"/>
        <v>110</v>
      </c>
      <c r="I24" s="45" t="s">
        <v>97</v>
      </c>
      <c r="J24" s="46"/>
      <c r="K24" s="46"/>
      <c r="L24" s="46"/>
      <c r="M24" s="46"/>
      <c r="N24" s="46"/>
      <c r="O24" s="55"/>
      <c r="P24" s="48" t="e">
        <f t="shared" si="15"/>
        <v>#REF!</v>
      </c>
      <c r="Q24" s="49" t="e">
        <f t="shared" si="11"/>
        <v>#REF!</v>
      </c>
      <c r="R24" s="50">
        <v>1</v>
      </c>
      <c r="S24" s="51" t="e">
        <f t="shared" si="12"/>
        <v>#REF!</v>
      </c>
      <c r="T24" s="56"/>
      <c r="U24" s="53"/>
      <c r="V24" s="49"/>
      <c r="W24" s="53"/>
      <c r="X24" s="53"/>
      <c r="Y24" s="54" t="str">
        <f>IF(W24="","",W24/VLOOKUP(X24,'[1]synthèse budget'!O$6:P$22,2,FALSE))</f>
        <v/>
      </c>
      <c r="Z24" s="55"/>
      <c r="AA24" s="56"/>
      <c r="AB24" s="50"/>
      <c r="AC24" s="50"/>
      <c r="AD24" s="57"/>
      <c r="AE24" s="57"/>
      <c r="AF24" s="55"/>
    </row>
    <row r="25" spans="1:32" x14ac:dyDescent="0.25">
      <c r="A25" t="str">
        <f t="shared" si="10"/>
        <v>19  USA</v>
      </c>
      <c r="B25" s="26">
        <v>19</v>
      </c>
      <c r="C25" s="42" t="s">
        <v>90</v>
      </c>
      <c r="D25" s="43">
        <f t="shared" si="13"/>
        <v>2</v>
      </c>
      <c r="E25" s="43">
        <f t="shared" si="9"/>
        <v>3</v>
      </c>
      <c r="F25" s="43">
        <f t="shared" si="7"/>
        <v>20</v>
      </c>
      <c r="G25" s="43" t="str">
        <f t="shared" si="14"/>
        <v>110  OLYMPIC NATIONAL PARK</v>
      </c>
      <c r="H25" s="44">
        <f t="shared" si="5"/>
        <v>110</v>
      </c>
      <c r="I25" s="45" t="s">
        <v>97</v>
      </c>
      <c r="J25" s="46"/>
      <c r="K25" s="46"/>
      <c r="L25" s="46"/>
      <c r="M25" s="46"/>
      <c r="N25" s="46"/>
      <c r="O25" s="55"/>
      <c r="P25" s="48" t="e">
        <f t="shared" si="15"/>
        <v>#REF!</v>
      </c>
      <c r="Q25" s="49" t="e">
        <f t="shared" si="11"/>
        <v>#REF!</v>
      </c>
      <c r="R25" s="50">
        <v>1</v>
      </c>
      <c r="S25" s="51" t="e">
        <f t="shared" si="12"/>
        <v>#REF!</v>
      </c>
      <c r="T25" s="56"/>
      <c r="U25" s="53"/>
      <c r="V25" s="49"/>
      <c r="W25" s="53"/>
      <c r="X25" s="53"/>
      <c r="Y25" s="54" t="str">
        <f>IF(W25="","",W25/VLOOKUP(X25,'[1]synthèse budget'!O$6:P$22,2,FALSE))</f>
        <v/>
      </c>
      <c r="Z25" s="55"/>
      <c r="AA25" s="56"/>
      <c r="AB25" s="50"/>
      <c r="AC25" s="50"/>
      <c r="AD25" s="57"/>
      <c r="AE25" s="57"/>
      <c r="AF25" s="55"/>
    </row>
    <row r="26" spans="1:32" ht="30" x14ac:dyDescent="0.25">
      <c r="A26" t="str">
        <f t="shared" si="10"/>
        <v>19  USA</v>
      </c>
      <c r="B26" s="26">
        <v>19</v>
      </c>
      <c r="C26" s="42" t="s">
        <v>90</v>
      </c>
      <c r="D26" s="43">
        <f t="shared" si="13"/>
        <v>3</v>
      </c>
      <c r="E26" s="43">
        <f t="shared" si="9"/>
        <v>2</v>
      </c>
      <c r="F26" s="43">
        <f t="shared" si="7"/>
        <v>21</v>
      </c>
      <c r="G26" s="43" t="str">
        <f t="shared" si="14"/>
        <v>110  OLYMPIC NATIONAL PARK</v>
      </c>
      <c r="H26" s="44">
        <f t="shared" si="5"/>
        <v>110</v>
      </c>
      <c r="I26" s="45" t="s">
        <v>97</v>
      </c>
      <c r="J26" s="46"/>
      <c r="K26" s="46"/>
      <c r="L26" s="46"/>
      <c r="M26" s="46"/>
      <c r="N26" s="46"/>
      <c r="O26" s="55" t="s">
        <v>98</v>
      </c>
      <c r="P26" s="48" t="e">
        <f t="shared" si="15"/>
        <v>#REF!</v>
      </c>
      <c r="Q26" s="49" t="e">
        <f t="shared" si="11"/>
        <v>#REF!</v>
      </c>
      <c r="R26" s="50">
        <v>1</v>
      </c>
      <c r="S26" s="51" t="e">
        <f t="shared" si="12"/>
        <v>#REF!</v>
      </c>
      <c r="T26" s="56"/>
      <c r="U26" s="53"/>
      <c r="V26" s="49"/>
      <c r="W26" s="53"/>
      <c r="X26" s="53"/>
      <c r="Y26" s="54" t="str">
        <f>IF(W26="","",W26/VLOOKUP(X26,'[1]synthèse budget'!O$6:P$22,2,FALSE))</f>
        <v/>
      </c>
      <c r="Z26" s="55"/>
      <c r="AA26" s="56"/>
      <c r="AB26" s="50"/>
      <c r="AC26" s="50"/>
      <c r="AD26" s="57"/>
      <c r="AE26" s="57"/>
      <c r="AF26" s="55"/>
    </row>
    <row r="27" spans="1:32" ht="30.75" x14ac:dyDescent="0.3">
      <c r="A27" t="str">
        <f t="shared" si="10"/>
        <v>19  USA</v>
      </c>
      <c r="B27" s="26">
        <v>19</v>
      </c>
      <c r="C27" s="42" t="s">
        <v>90</v>
      </c>
      <c r="D27" s="43">
        <f t="shared" si="13"/>
        <v>4</v>
      </c>
      <c r="E27" s="43">
        <f t="shared" si="9"/>
        <v>1</v>
      </c>
      <c r="F27" s="43">
        <f t="shared" si="7"/>
        <v>22</v>
      </c>
      <c r="G27" s="43" t="str">
        <f t="shared" si="14"/>
        <v>111  SEATLE</v>
      </c>
      <c r="H27" s="44">
        <f t="shared" si="5"/>
        <v>111</v>
      </c>
      <c r="I27" s="45" t="s">
        <v>99</v>
      </c>
      <c r="J27" s="46">
        <v>1</v>
      </c>
      <c r="K27" s="60">
        <v>8166</v>
      </c>
      <c r="L27" s="46"/>
      <c r="M27" s="46"/>
      <c r="N27" s="46"/>
      <c r="O27" s="55" t="s">
        <v>100</v>
      </c>
      <c r="P27" s="48" t="e">
        <f t="shared" si="15"/>
        <v>#REF!</v>
      </c>
      <c r="Q27" s="49" t="e">
        <f t="shared" si="11"/>
        <v>#REF!</v>
      </c>
      <c r="R27" s="50">
        <v>1</v>
      </c>
      <c r="S27" s="51" t="e">
        <f t="shared" si="12"/>
        <v>#REF!</v>
      </c>
      <c r="T27" s="56"/>
      <c r="U27" s="53"/>
      <c r="V27" s="49"/>
      <c r="W27" s="53"/>
      <c r="X27" s="53"/>
      <c r="Y27" s="54" t="str">
        <f>IF(W27="","",W27/VLOOKUP(X27,'[1]synthèse budget'!O$6:P$22,2,FALSE))</f>
        <v/>
      </c>
      <c r="Z27" s="55"/>
      <c r="AA27" s="56"/>
      <c r="AB27" s="50"/>
      <c r="AC27" s="50"/>
      <c r="AD27" s="57"/>
      <c r="AE27" s="57"/>
      <c r="AF27" s="55" t="s">
        <v>101</v>
      </c>
    </row>
    <row r="28" spans="1:32" ht="18.75" x14ac:dyDescent="0.3">
      <c r="A28" t="str">
        <f t="shared" si="10"/>
        <v>20  FRANCE</v>
      </c>
      <c r="B28" s="26" t="s">
        <v>102</v>
      </c>
      <c r="C28" s="61" t="s">
        <v>103</v>
      </c>
      <c r="D28" s="43">
        <f t="shared" si="13"/>
        <v>1</v>
      </c>
      <c r="E28" s="43">
        <v>1</v>
      </c>
      <c r="F28" s="43">
        <f t="shared" si="7"/>
        <v>23</v>
      </c>
      <c r="G28" s="43" t="str">
        <f t="shared" si="14"/>
        <v>112  LYON</v>
      </c>
      <c r="H28" s="44">
        <f t="shared" si="5"/>
        <v>112</v>
      </c>
      <c r="I28" s="62" t="s">
        <v>104</v>
      </c>
      <c r="J28" s="63"/>
      <c r="K28" s="64">
        <v>561</v>
      </c>
      <c r="L28" s="63"/>
      <c r="M28" s="63"/>
      <c r="N28" s="63"/>
      <c r="O28" s="65"/>
      <c r="P28" s="48" t="e">
        <f t="shared" si="15"/>
        <v>#REF!</v>
      </c>
      <c r="Q28" s="49" t="e">
        <f t="shared" si="11"/>
        <v>#REF!</v>
      </c>
      <c r="R28" s="50"/>
      <c r="S28" s="51" t="str">
        <f t="shared" si="12"/>
        <v/>
      </c>
      <c r="T28" s="66"/>
      <c r="U28" s="67"/>
      <c r="V28" s="68"/>
      <c r="W28" s="67"/>
      <c r="X28" s="67"/>
      <c r="Y28" s="67"/>
      <c r="Z28" s="65"/>
      <c r="AA28" s="66"/>
      <c r="AB28" s="69"/>
      <c r="AC28" s="69"/>
      <c r="AD28" s="70"/>
      <c r="AE28" s="70"/>
      <c r="AF28" s="65"/>
    </row>
    <row r="29" spans="1:32" ht="15.75" thickBot="1" x14ac:dyDescent="0.3">
      <c r="A29" t="str">
        <f t="shared" ref="A29" si="16">CONCATENATE(B29,C29)</f>
        <v/>
      </c>
      <c r="C29" s="71"/>
      <c r="D29" s="72"/>
      <c r="E29" s="72"/>
      <c r="F29" s="72"/>
      <c r="G29" s="72"/>
      <c r="H29" s="73"/>
      <c r="I29" s="74"/>
      <c r="J29" s="75"/>
      <c r="K29" s="75"/>
      <c r="L29" s="75"/>
      <c r="M29" s="75"/>
      <c r="N29" s="75"/>
      <c r="O29" s="76"/>
      <c r="P29" s="77"/>
      <c r="Q29" s="78"/>
      <c r="R29" s="79"/>
      <c r="S29" s="80" t="str">
        <f t="shared" si="12"/>
        <v/>
      </c>
      <c r="T29" s="81"/>
      <c r="U29" s="82"/>
      <c r="V29" s="83"/>
      <c r="W29" s="82"/>
      <c r="X29" s="82"/>
      <c r="Y29" s="82"/>
      <c r="Z29" s="76"/>
      <c r="AA29" s="81"/>
      <c r="AB29" s="79"/>
      <c r="AC29" s="79"/>
      <c r="AD29" s="84"/>
      <c r="AE29" s="84"/>
      <c r="AF29" s="76"/>
    </row>
  </sheetData>
  <hyperlinks>
    <hyperlink ref="T7" r:id="rId1" tooltip="Informations sur l'hôtel" display="http://www.booking.com/hotel/in/cottage-ganga-inn-recomd-by-lonely-planet.html?aid=7344167&amp;label=postbooking_confemail;pbsource=conf_email_hotel_name"/>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Hugues GRANIER</dc:creator>
  <cp:lastModifiedBy>Hugues GRANIER</cp:lastModifiedBy>
  <dcterms:created xsi:type="dcterms:W3CDTF">2015-08-03T16:29:11Z</dcterms:created>
  <dcterms:modified xsi:type="dcterms:W3CDTF">2015-08-03T16:34:40Z</dcterms:modified>
</cp:coreProperties>
</file>